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20" windowWidth="16380" windowHeight="8070" tabRatio="661" activeTab="9"/>
  </bookViews>
  <sheets>
    <sheet name="Item1" sheetId="2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3" r:id="rId9"/>
    <sheet name="TOTAL" sheetId="3" r:id="rId10"/>
    <sheet name="Plan1" sheetId="14" r:id="rId11"/>
  </sheets>
  <definedNames>
    <definedName name="_xlnm.Print_Area" localSheetId="9">TOTAL!$A$1:$F$34</definedName>
  </definedNames>
  <calcPr calcId="145621"/>
</workbook>
</file>

<file path=xl/calcChain.xml><?xml version="1.0" encoding="utf-8"?>
<calcChain xmlns="http://schemas.openxmlformats.org/spreadsheetml/2006/main">
  <c r="F7" i="3" l="1"/>
  <c r="F11" i="3"/>
  <c r="F12" i="3" s="1"/>
  <c r="B14" i="3" s="1"/>
  <c r="E11" i="3"/>
  <c r="C11" i="3"/>
  <c r="B11" i="3"/>
  <c r="H23" i="13"/>
  <c r="B20" i="13"/>
  <c r="D20" i="13"/>
  <c r="C20" i="13"/>
  <c r="I3" i="13"/>
  <c r="I4" i="13"/>
  <c r="I5" i="13"/>
  <c r="I6" i="13"/>
  <c r="I7" i="13"/>
  <c r="I8" i="13"/>
  <c r="I9" i="13"/>
  <c r="I10" i="13"/>
  <c r="I11" i="13"/>
  <c r="I12" i="13"/>
  <c r="I13" i="13"/>
  <c r="I14" i="13"/>
  <c r="I15" i="13"/>
  <c r="I16" i="13"/>
  <c r="I17" i="13"/>
  <c r="E20" i="13"/>
  <c r="F20" i="13"/>
  <c r="D22" i="13"/>
  <c r="D23" i="13"/>
  <c r="I3" i="5"/>
  <c r="I4" i="5"/>
  <c r="I5" i="5"/>
  <c r="I6" i="5"/>
  <c r="H23" i="10"/>
  <c r="B20" i="10"/>
  <c r="D20" i="10"/>
  <c r="C20" i="10"/>
  <c r="I7" i="10"/>
  <c r="I3" i="10"/>
  <c r="I4" i="10"/>
  <c r="I5" i="10"/>
  <c r="I6" i="10"/>
  <c r="H23" i="8"/>
  <c r="B20" i="8"/>
  <c r="D20" i="8"/>
  <c r="C20" i="8"/>
  <c r="I3" i="8"/>
  <c r="I4" i="8"/>
  <c r="I5" i="8"/>
  <c r="I6" i="8"/>
  <c r="I3" i="9"/>
  <c r="I4" i="9"/>
  <c r="I5" i="9"/>
  <c r="I3" i="7"/>
  <c r="I4" i="7"/>
  <c r="I5" i="7"/>
  <c r="H23" i="6"/>
  <c r="B20" i="6"/>
  <c r="D20" i="6"/>
  <c r="C20" i="6"/>
  <c r="I3" i="6"/>
  <c r="I4" i="6"/>
  <c r="I5" i="6"/>
  <c r="I3" i="4"/>
  <c r="I4" i="4"/>
  <c r="I5" i="4"/>
  <c r="I3" i="2"/>
  <c r="I4" i="2"/>
  <c r="I5" i="2"/>
  <c r="H23" i="2"/>
  <c r="B20" i="2"/>
  <c r="D20" i="2"/>
  <c r="C20" i="2"/>
  <c r="I6" i="2"/>
  <c r="I7" i="2"/>
  <c r="I8" i="2"/>
  <c r="I9" i="2"/>
  <c r="I10" i="2"/>
  <c r="I11" i="2"/>
  <c r="I12" i="2"/>
  <c r="I13" i="2"/>
  <c r="I14" i="2"/>
  <c r="I15" i="2"/>
  <c r="I16" i="2"/>
  <c r="I17" i="2"/>
  <c r="E20" i="2"/>
  <c r="F20" i="2"/>
  <c r="D22" i="2"/>
  <c r="E3" i="3"/>
  <c r="D3" i="3"/>
  <c r="F3" i="3"/>
  <c r="H23" i="4"/>
  <c r="B20" i="4"/>
  <c r="D20" i="4"/>
  <c r="C20" i="4"/>
  <c r="I6" i="4"/>
  <c r="I7" i="4"/>
  <c r="I8" i="4"/>
  <c r="I9" i="4"/>
  <c r="I10" i="4"/>
  <c r="I11" i="4"/>
  <c r="I12" i="4"/>
  <c r="I13" i="4"/>
  <c r="I14" i="4"/>
  <c r="I15" i="4"/>
  <c r="I16" i="4"/>
  <c r="I17" i="4"/>
  <c r="E20" i="4"/>
  <c r="F20" i="4"/>
  <c r="D22" i="4"/>
  <c r="E4" i="3"/>
  <c r="D4" i="3"/>
  <c r="F4" i="3"/>
  <c r="H23" i="5"/>
  <c r="B20" i="5"/>
  <c r="D20" i="5"/>
  <c r="C20" i="5"/>
  <c r="E20" i="5"/>
  <c r="F20" i="5"/>
  <c r="D22" i="5"/>
  <c r="E5" i="3"/>
  <c r="D5" i="3"/>
  <c r="F5" i="3"/>
  <c r="I6" i="6"/>
  <c r="I7" i="6"/>
  <c r="I8" i="6"/>
  <c r="I9" i="6"/>
  <c r="I10" i="6"/>
  <c r="I11" i="6"/>
  <c r="I12" i="6"/>
  <c r="I13" i="6"/>
  <c r="I14" i="6"/>
  <c r="I15" i="6"/>
  <c r="I16" i="6"/>
  <c r="I17" i="6"/>
  <c r="E20" i="6"/>
  <c r="F20" i="6"/>
  <c r="D22" i="6"/>
  <c r="E6" i="3"/>
  <c r="D6" i="3"/>
  <c r="F6" i="3"/>
  <c r="H23" i="7"/>
  <c r="B20" i="7"/>
  <c r="D20" i="7"/>
  <c r="C20" i="7"/>
  <c r="I6" i="7"/>
  <c r="I7" i="7"/>
  <c r="I8" i="7"/>
  <c r="I9" i="7"/>
  <c r="I10" i="7"/>
  <c r="I11" i="7"/>
  <c r="I12" i="7"/>
  <c r="I13" i="7"/>
  <c r="I14" i="7"/>
  <c r="I15" i="7"/>
  <c r="I16" i="7"/>
  <c r="I17" i="7"/>
  <c r="E20" i="7"/>
  <c r="F20" i="7"/>
  <c r="D22" i="7"/>
  <c r="E7" i="3"/>
  <c r="I7" i="8"/>
  <c r="I8" i="8"/>
  <c r="I9" i="8"/>
  <c r="I10" i="8"/>
  <c r="I11" i="8"/>
  <c r="I12" i="8"/>
  <c r="I13" i="8"/>
  <c r="I14" i="8"/>
  <c r="I15" i="8"/>
  <c r="I16" i="8"/>
  <c r="I17" i="8"/>
  <c r="E20" i="8"/>
  <c r="F20" i="8"/>
  <c r="D22" i="8"/>
  <c r="E8" i="3"/>
  <c r="D8" i="3"/>
  <c r="F8" i="3"/>
  <c r="H23" i="9"/>
  <c r="B20" i="9"/>
  <c r="D20" i="9"/>
  <c r="C20" i="9"/>
  <c r="I6" i="9"/>
  <c r="I7" i="9"/>
  <c r="I8" i="9"/>
  <c r="I9" i="9"/>
  <c r="I10" i="9"/>
  <c r="I11" i="9"/>
  <c r="I12" i="9"/>
  <c r="I13" i="9"/>
  <c r="I14" i="9"/>
  <c r="I15" i="9"/>
  <c r="I16" i="9"/>
  <c r="I17" i="9"/>
  <c r="E20" i="9"/>
  <c r="F20" i="9"/>
  <c r="D22" i="9"/>
  <c r="E9" i="3"/>
  <c r="D9" i="3"/>
  <c r="F9" i="3"/>
  <c r="I8" i="10"/>
  <c r="I9" i="10"/>
  <c r="I10" i="10"/>
  <c r="I11" i="10"/>
  <c r="I12" i="10"/>
  <c r="I13" i="10"/>
  <c r="I14" i="10"/>
  <c r="I15" i="10"/>
  <c r="I16" i="10"/>
  <c r="I17" i="10"/>
  <c r="E20" i="10"/>
  <c r="F20" i="10"/>
  <c r="D22" i="10"/>
  <c r="E10" i="3"/>
  <c r="D10" i="3"/>
  <c r="F10" i="3"/>
  <c r="E33" i="3"/>
  <c r="B32" i="3"/>
  <c r="E31" i="3"/>
  <c r="B30" i="3"/>
  <c r="E29" i="3"/>
  <c r="B28" i="3"/>
  <c r="E27" i="3"/>
  <c r="B26" i="3"/>
  <c r="E25" i="3"/>
  <c r="B24" i="3"/>
  <c r="E21" i="3"/>
  <c r="B20" i="3"/>
  <c r="E19" i="3"/>
  <c r="B18" i="3"/>
  <c r="E23" i="3"/>
  <c r="B22" i="3"/>
  <c r="B33" i="3"/>
  <c r="B31" i="3"/>
  <c r="B29" i="3"/>
  <c r="B27" i="3"/>
  <c r="B25" i="3"/>
  <c r="B23" i="3"/>
  <c r="B21" i="3"/>
  <c r="B19" i="3"/>
  <c r="D33" i="3"/>
  <c r="D31" i="3"/>
  <c r="F31" i="3"/>
  <c r="D29" i="3"/>
  <c r="D27" i="3"/>
  <c r="D25" i="3"/>
  <c r="D23" i="3"/>
  <c r="D21" i="3"/>
  <c r="D19" i="3"/>
  <c r="F19" i="3"/>
  <c r="C33" i="3"/>
  <c r="C31" i="3"/>
  <c r="C29" i="3"/>
  <c r="C27" i="3"/>
  <c r="C25" i="3"/>
  <c r="C23" i="3"/>
  <c r="C21" i="3"/>
  <c r="C19" i="3"/>
  <c r="F23" i="3"/>
  <c r="F27" i="3"/>
  <c r="F21" i="3"/>
  <c r="F29" i="3"/>
  <c r="F33" i="3"/>
  <c r="F25" i="3"/>
  <c r="C4" i="3"/>
  <c r="B4" i="3"/>
  <c r="I17" i="5"/>
  <c r="I16" i="5"/>
  <c r="I15" i="5"/>
  <c r="I14" i="5"/>
  <c r="I13" i="5"/>
  <c r="I12" i="5"/>
  <c r="I11" i="5"/>
  <c r="I10" i="5"/>
  <c r="I9" i="5"/>
  <c r="I8" i="5"/>
  <c r="I7" i="5"/>
  <c r="B5" i="3"/>
  <c r="C10" i="3"/>
  <c r="C9" i="3"/>
  <c r="C8" i="3"/>
  <c r="C7" i="3"/>
  <c r="C6" i="3"/>
  <c r="C5" i="3"/>
  <c r="B10" i="3"/>
  <c r="B9" i="3"/>
  <c r="B8" i="3"/>
  <c r="B7" i="3"/>
  <c r="B6" i="3"/>
  <c r="C3" i="3"/>
  <c r="B3" i="3"/>
  <c r="F34" i="3"/>
  <c r="D23" i="7"/>
  <c r="G7" i="3"/>
  <c r="D23" i="10"/>
  <c r="G10" i="3"/>
  <c r="D23" i="2"/>
  <c r="D23" i="6"/>
  <c r="G6" i="3"/>
  <c r="G9" i="3"/>
  <c r="D23" i="9"/>
  <c r="D23" i="5"/>
  <c r="G5" i="3"/>
  <c r="G3" i="3"/>
  <c r="G8" i="3"/>
  <c r="D23" i="8"/>
  <c r="D23" i="4"/>
  <c r="G4" i="3"/>
</calcChain>
</file>

<file path=xl/sharedStrings.xml><?xml version="1.0" encoding="utf-8"?>
<sst xmlns="http://schemas.openxmlformats.org/spreadsheetml/2006/main" count="287" uniqueCount="59">
  <si>
    <t>ITEM 1</t>
  </si>
  <si>
    <t>MATERIAL</t>
  </si>
  <si>
    <t>UNIDADE</t>
  </si>
  <si>
    <t>QUANT.</t>
  </si>
  <si>
    <t>FONTE DE PESQUISA</t>
  </si>
  <si>
    <t>PREÇOS</t>
  </si>
  <si>
    <t>DESVIO</t>
  </si>
  <si>
    <t>COEF.</t>
  </si>
  <si>
    <t>MÉDIA</t>
  </si>
  <si>
    <t>MEDIANA</t>
  </si>
  <si>
    <t>unidade</t>
  </si>
  <si>
    <t>VALOR TOTAL</t>
  </si>
  <si>
    <t>ITEM 2</t>
  </si>
  <si>
    <t>ITEM 3</t>
  </si>
  <si>
    <t>ITEM 4</t>
  </si>
  <si>
    <t>ITEM 5</t>
  </si>
  <si>
    <t>ITEM 6</t>
  </si>
  <si>
    <t>ITEM 7</t>
  </si>
  <si>
    <t>ITEM 8</t>
  </si>
  <si>
    <t>DESCARTE</t>
  </si>
  <si>
    <t>MÉDIA APÓS DESCARTE</t>
  </si>
  <si>
    <t>ESTIMATIVA DO ITEM</t>
  </si>
  <si>
    <t>Valor Unitário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</si>
  <si>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</si>
  <si>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</si>
  <si>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</si>
  <si>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</si>
  <si>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</si>
  <si>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MEDIANA: valor estatístico que separa a metade maior da metade menor da amostra, calculado pela função MED do editor de planilhas.</t>
  </si>
  <si>
    <t>VALOR UNITÁRIO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</si>
  <si>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</si>
  <si>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</si>
  <si>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</si>
  <si>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</si>
  <si>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</si>
  <si>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</si>
  <si>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</si>
  <si>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</si>
  <si>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Quantidade de preços coletados =</t>
  </si>
  <si>
    <t>MENORES PREÇOS OFERTADOS</t>
  </si>
  <si>
    <t>Fornec.</t>
  </si>
  <si>
    <t>VALOR TOTAL - MENORES PREÇOS OFERTADOS</t>
  </si>
  <si>
    <t>CARRO ARMAZÉM</t>
  </si>
  <si>
    <t>CARRINHO DE TRANSPORTE COMPOSTO DE DUAS CESTAS</t>
  </si>
  <si>
    <t xml:space="preserve">EMPILHADEIRA MANUAL, HIDRÁULICA, </t>
  </si>
  <si>
    <t xml:space="preserve">CARRINHO BAGAGEM (TIPO AEROPORTO)
</t>
  </si>
  <si>
    <t xml:space="preserve">
CARRO PLATAFORMA COM UMA ABA
</t>
  </si>
  <si>
    <t>CARRO PLATAFORMA COM DUAS ABAS</t>
  </si>
  <si>
    <t>TRANSPALETE HIDRÁULICA MANUAL</t>
  </si>
  <si>
    <t>CRC COMÉRCIO DE RODIZÍOS</t>
  </si>
  <si>
    <t>CARRINHO DE TRANSPORTE COMPOSTO CESTA ÚNICA</t>
  </si>
  <si>
    <t>2ª MELHOR PROPOSTA PE 44/2018 TRE-BA</t>
  </si>
  <si>
    <t>3ª MELHOR PROPOSTA PE 44/2018 TRE-BA</t>
  </si>
  <si>
    <t>1ª MELHOR PROPOSTA PE 44/2018 TRE-BA</t>
  </si>
  <si>
    <t>CASA DO MECÂNICO</t>
  </si>
  <si>
    <t>EQUIPACENTER</t>
  </si>
  <si>
    <t>FERRAMENTAS KENEDY</t>
  </si>
  <si>
    <t>CASA DOS MACACOS</t>
  </si>
  <si>
    <t>ITEM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</si>
</sst>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[$R$-416]\ #,##0.00;[Red]\-[$R$-416]\ #,##0.00"/>
  </numFmts>
  <fonts count="18" x14ac:knownFonts="1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3">
    <xf numFmtId="0" fontId="0" fillId="0" borderId="0" xfId="0"/>
    <xf numFmtId="0" fontId="11" fillId="0" borderId="0" xfId="0" applyFont="1"/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/>
    <xf numFmtId="164" fontId="14" fillId="0" borderId="3" xfId="0" applyNumberFormat="1" applyFont="1" applyBorder="1" applyAlignment="1">
      <alignment horizontal="center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3" fillId="0" borderId="5" xfId="0" applyFont="1" applyBorder="1"/>
    <xf numFmtId="164" fontId="14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3" fillId="0" borderId="7" xfId="0" applyFont="1" applyBorder="1"/>
    <xf numFmtId="164" fontId="14" fillId="0" borderId="0" xfId="0" applyNumberFormat="1" applyFont="1" applyBorder="1" applyAlignment="1">
      <alignment horizontal="center"/>
    </xf>
    <xf numFmtId="0" fontId="12" fillId="0" borderId="6" xfId="0" applyFont="1" applyBorder="1" applyAlignment="1"/>
    <xf numFmtId="0" fontId="11" fillId="0" borderId="8" xfId="0" applyFont="1" applyBorder="1" applyAlignment="1">
      <alignment horizontal="center"/>
    </xf>
    <xf numFmtId="10" fontId="11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 wrapText="1"/>
    </xf>
    <xf numFmtId="164" fontId="11" fillId="0" borderId="7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0" fontId="12" fillId="0" borderId="0" xfId="0" applyFont="1" applyBorder="1" applyAlignment="1"/>
    <xf numFmtId="164" fontId="11" fillId="0" borderId="5" xfId="0" applyNumberFormat="1" applyFont="1" applyBorder="1" applyAlignment="1">
      <alignment horizontal="left"/>
    </xf>
    <xf numFmtId="164" fontId="11" fillId="0" borderId="0" xfId="0" applyNumberFormat="1" applyFont="1" applyBorder="1" applyAlignment="1"/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44" fontId="11" fillId="0" borderId="9" xfId="12" applyFont="1" applyBorder="1" applyAlignment="1">
      <alignment vertical="center" wrapText="1"/>
    </xf>
    <xf numFmtId="44" fontId="16" fillId="9" borderId="9" xfId="0" applyNumberFormat="1" applyFont="1" applyFill="1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7" fontId="11" fillId="0" borderId="9" xfId="12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2" fillId="0" borderId="9" xfId="0" applyFont="1" applyFill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2" fillId="0" borderId="2" xfId="0" applyFont="1" applyBorder="1" applyAlignment="1">
      <alignment horizontal="center" vertical="center"/>
    </xf>
    <xf numFmtId="0" fontId="11" fillId="0" borderId="9" xfId="0" applyFont="1" applyBorder="1" applyAlignment="1">
      <alignment vertical="top" wrapText="1"/>
    </xf>
    <xf numFmtId="0" fontId="11" fillId="0" borderId="16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19" xfId="0" applyFont="1" applyBorder="1"/>
    <xf numFmtId="0" fontId="11" fillId="0" borderId="20" xfId="0" applyFont="1" applyBorder="1"/>
    <xf numFmtId="0" fontId="11" fillId="0" borderId="21" xfId="0" applyFont="1" applyBorder="1"/>
    <xf numFmtId="0" fontId="11" fillId="0" borderId="22" xfId="0" applyFont="1" applyBorder="1"/>
    <xf numFmtId="0" fontId="11" fillId="0" borderId="0" xfId="0" applyFont="1" applyBorder="1"/>
    <xf numFmtId="0" fontId="11" fillId="0" borderId="23" xfId="0" applyFont="1" applyBorder="1"/>
    <xf numFmtId="0" fontId="11" fillId="0" borderId="2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23" xfId="0" applyFont="1" applyBorder="1" applyAlignment="1">
      <alignment wrapText="1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6" fillId="4" borderId="10" xfId="0" applyFont="1" applyFill="1" applyBorder="1" applyAlignment="1">
      <alignment horizontal="center"/>
    </xf>
    <xf numFmtId="0" fontId="1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164" fontId="11" fillId="0" borderId="9" xfId="0" applyNumberFormat="1" applyFont="1" applyBorder="1" applyAlignment="1">
      <alignment horizontal="left"/>
    </xf>
    <xf numFmtId="0" fontId="16" fillId="9" borderId="9" xfId="0" applyFont="1" applyFill="1" applyBorder="1" applyAlignment="1">
      <alignment horizontal="center" wrapText="1"/>
    </xf>
    <xf numFmtId="0" fontId="17" fillId="0" borderId="0" xfId="0" applyFont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1" fillId="10" borderId="9" xfId="0" applyFont="1" applyFill="1" applyBorder="1" applyAlignment="1">
      <alignment horizontal="center" vertical="center" wrapText="1"/>
    </xf>
    <xf numFmtId="0" fontId="11" fillId="10" borderId="9" xfId="0" applyFont="1" applyFill="1" applyBorder="1" applyAlignment="1">
      <alignment vertical="center" wrapText="1"/>
    </xf>
    <xf numFmtId="7" fontId="11" fillId="10" borderId="9" xfId="12" applyNumberFormat="1" applyFont="1" applyFill="1" applyBorder="1" applyAlignment="1">
      <alignment horizontal="center" vertical="center" wrapText="1"/>
    </xf>
    <xf numFmtId="44" fontId="11" fillId="10" borderId="9" xfId="12" applyFont="1" applyFill="1" applyBorder="1" applyAlignment="1">
      <alignment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7" t="s">
        <v>21</v>
      </c>
      <c r="B1" s="68"/>
      <c r="C1" s="68"/>
      <c r="D1" s="68"/>
      <c r="E1" s="68"/>
      <c r="F1" s="68"/>
      <c r="G1" s="68"/>
      <c r="H1" s="68"/>
      <c r="I1" s="69"/>
    </row>
    <row r="2" spans="1:9" x14ac:dyDescent="0.2">
      <c r="A2" s="55" t="s">
        <v>0</v>
      </c>
      <c r="B2" s="55" t="s">
        <v>1</v>
      </c>
      <c r="C2" s="56"/>
      <c r="D2" s="57"/>
      <c r="E2" s="2" t="s">
        <v>2</v>
      </c>
      <c r="F2" s="2" t="s">
        <v>3</v>
      </c>
      <c r="G2" s="2" t="s">
        <v>4</v>
      </c>
      <c r="H2" s="3" t="s">
        <v>5</v>
      </c>
      <c r="I2" s="26" t="s">
        <v>19</v>
      </c>
    </row>
    <row r="3" spans="1:9" x14ac:dyDescent="0.2">
      <c r="A3" s="55"/>
      <c r="B3" s="58" t="s">
        <v>42</v>
      </c>
      <c r="C3" s="59"/>
      <c r="D3" s="60"/>
      <c r="E3" s="70" t="s">
        <v>10</v>
      </c>
      <c r="F3" s="71">
        <v>50</v>
      </c>
      <c r="G3" s="4" t="s">
        <v>49</v>
      </c>
      <c r="H3" s="5">
        <v>400</v>
      </c>
      <c r="I3" s="5" t="str">
        <f t="shared" ref="I3:I5" si="0">IF(H3="","",(IF($C$20&lt;25%,"N/A",IF(H3&lt;=($D$20+$B$20),H3,"Descartado"))))</f>
        <v>Descartado</v>
      </c>
    </row>
    <row r="4" spans="1:9" x14ac:dyDescent="0.2">
      <c r="A4" s="55"/>
      <c r="B4" s="61"/>
      <c r="C4" s="62"/>
      <c r="D4" s="63"/>
      <c r="E4" s="70"/>
      <c r="F4" s="70"/>
      <c r="G4" s="4" t="s">
        <v>53</v>
      </c>
      <c r="H4" s="5">
        <v>228</v>
      </c>
      <c r="I4" s="5">
        <f t="shared" si="0"/>
        <v>228</v>
      </c>
    </row>
    <row r="5" spans="1:9" x14ac:dyDescent="0.2">
      <c r="A5" s="55"/>
      <c r="B5" s="61"/>
      <c r="C5" s="62"/>
      <c r="D5" s="63"/>
      <c r="E5" s="70"/>
      <c r="F5" s="70"/>
      <c r="G5" s="4" t="s">
        <v>51</v>
      </c>
      <c r="H5" s="5">
        <v>230</v>
      </c>
      <c r="I5" s="5">
        <f t="shared" si="0"/>
        <v>230</v>
      </c>
    </row>
    <row r="6" spans="1:9" x14ac:dyDescent="0.2">
      <c r="A6" s="55"/>
      <c r="B6" s="61"/>
      <c r="C6" s="62"/>
      <c r="D6" s="63"/>
      <c r="E6" s="70"/>
      <c r="F6" s="70"/>
      <c r="G6" s="4" t="s">
        <v>52</v>
      </c>
      <c r="H6" s="5">
        <v>270</v>
      </c>
      <c r="I6" s="5">
        <f>IF(H6="","",(IF($C$20&lt;25%,"N/A",IF(H6&lt;=($D$20+$B$20),H6,"Descartado"))))</f>
        <v>270</v>
      </c>
    </row>
    <row r="7" spans="1:9" x14ac:dyDescent="0.2">
      <c r="A7" s="55"/>
      <c r="B7" s="61"/>
      <c r="C7" s="62"/>
      <c r="D7" s="63"/>
      <c r="E7" s="70"/>
      <c r="F7" s="70"/>
      <c r="G7" s="4"/>
      <c r="H7" s="5"/>
      <c r="I7" s="5" t="str">
        <f>IF(H7="","",(IF($C$20&lt;25%,"N/A",IF(H7&lt;=($D$20+$B$20),H7,"Descartado"))))</f>
        <v/>
      </c>
    </row>
    <row r="8" spans="1:9" x14ac:dyDescent="0.2">
      <c r="A8" s="55"/>
      <c r="B8" s="61"/>
      <c r="C8" s="62"/>
      <c r="D8" s="63"/>
      <c r="E8" s="70"/>
      <c r="F8" s="70"/>
      <c r="G8" s="4"/>
      <c r="H8" s="5"/>
      <c r="I8" s="5" t="str">
        <f t="shared" ref="I8:I17" si="1">IF(H8="","",(IF($C$20&lt;25%,"N/A",IF(H8&lt;=($D$20+$B$20),H8,"Descartado"))))</f>
        <v/>
      </c>
    </row>
    <row r="9" spans="1:9" x14ac:dyDescent="0.2">
      <c r="A9" s="55"/>
      <c r="B9" s="61"/>
      <c r="C9" s="62"/>
      <c r="D9" s="63"/>
      <c r="E9" s="70"/>
      <c r="F9" s="70"/>
      <c r="G9" s="4"/>
      <c r="H9" s="5"/>
      <c r="I9" s="5" t="str">
        <f t="shared" si="1"/>
        <v/>
      </c>
    </row>
    <row r="10" spans="1:9" x14ac:dyDescent="0.2">
      <c r="A10" s="55"/>
      <c r="B10" s="61"/>
      <c r="C10" s="62"/>
      <c r="D10" s="63"/>
      <c r="E10" s="70"/>
      <c r="F10" s="70"/>
      <c r="G10" s="4"/>
      <c r="H10" s="5"/>
      <c r="I10" s="5" t="str">
        <f t="shared" si="1"/>
        <v/>
      </c>
    </row>
    <row r="11" spans="1:9" x14ac:dyDescent="0.2">
      <c r="A11" s="55"/>
      <c r="B11" s="61"/>
      <c r="C11" s="62"/>
      <c r="D11" s="63"/>
      <c r="E11" s="70"/>
      <c r="F11" s="70"/>
      <c r="G11" s="4"/>
      <c r="H11" s="5"/>
      <c r="I11" s="5" t="str">
        <f t="shared" si="1"/>
        <v/>
      </c>
    </row>
    <row r="12" spans="1:9" x14ac:dyDescent="0.2">
      <c r="A12" s="55"/>
      <c r="B12" s="61"/>
      <c r="C12" s="62"/>
      <c r="D12" s="63"/>
      <c r="E12" s="70"/>
      <c r="F12" s="70"/>
      <c r="G12" s="4"/>
      <c r="H12" s="5"/>
      <c r="I12" s="5" t="str">
        <f t="shared" si="1"/>
        <v/>
      </c>
    </row>
    <row r="13" spans="1:9" x14ac:dyDescent="0.2">
      <c r="A13" s="55"/>
      <c r="B13" s="61"/>
      <c r="C13" s="62"/>
      <c r="D13" s="63"/>
      <c r="E13" s="70"/>
      <c r="F13" s="70"/>
      <c r="G13" s="4"/>
      <c r="H13" s="5"/>
      <c r="I13" s="5" t="str">
        <f t="shared" si="1"/>
        <v/>
      </c>
    </row>
    <row r="14" spans="1:9" x14ac:dyDescent="0.2">
      <c r="A14" s="55"/>
      <c r="B14" s="61"/>
      <c r="C14" s="62"/>
      <c r="D14" s="63"/>
      <c r="E14" s="70"/>
      <c r="F14" s="70"/>
      <c r="G14" s="4"/>
      <c r="H14" s="5"/>
      <c r="I14" s="5" t="str">
        <f t="shared" si="1"/>
        <v/>
      </c>
    </row>
    <row r="15" spans="1:9" x14ac:dyDescent="0.2">
      <c r="A15" s="55"/>
      <c r="B15" s="61"/>
      <c r="C15" s="62"/>
      <c r="D15" s="63"/>
      <c r="E15" s="70"/>
      <c r="F15" s="70"/>
      <c r="G15" s="4"/>
      <c r="H15" s="5"/>
      <c r="I15" s="5" t="str">
        <f t="shared" si="1"/>
        <v/>
      </c>
    </row>
    <row r="16" spans="1:9" x14ac:dyDescent="0.2">
      <c r="A16" s="55"/>
      <c r="B16" s="61"/>
      <c r="C16" s="62"/>
      <c r="D16" s="63"/>
      <c r="E16" s="70"/>
      <c r="F16" s="70"/>
      <c r="G16" s="4"/>
      <c r="H16" s="5"/>
      <c r="I16" s="5" t="str">
        <f t="shared" si="1"/>
        <v/>
      </c>
    </row>
    <row r="17" spans="1:9" x14ac:dyDescent="0.2">
      <c r="A17" s="55"/>
      <c r="B17" s="64"/>
      <c r="C17" s="65"/>
      <c r="D17" s="66"/>
      <c r="E17" s="70"/>
      <c r="F17" s="70"/>
      <c r="G17" s="4"/>
      <c r="H17" s="5"/>
      <c r="I17" s="5" t="str">
        <f t="shared" si="1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20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81.010287412566726</v>
      </c>
      <c r="C20" s="18">
        <f>IF(H23&lt;2,"N/A",(B20/D20))</f>
        <v>0.2872705227395983</v>
      </c>
      <c r="D20" s="19">
        <f>AVERAGE(H3:H17)</f>
        <v>282</v>
      </c>
      <c r="E20" s="20">
        <f>IF(H23&lt;2,"N/A",(IF(C20&lt;=25%,"N/A",AVERAGE(I3:I17))))</f>
        <v>242.66666666666666</v>
      </c>
      <c r="F20" s="19">
        <f>MEDIAN(H3:H17)</f>
        <v>250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2" t="s">
        <v>29</v>
      </c>
      <c r="C22" s="72"/>
      <c r="D22" s="73">
        <f>IF(C20&lt;=25%,D20,MIN(E20:F20))</f>
        <v>242.66666666666666</v>
      </c>
      <c r="E22" s="73"/>
    </row>
    <row r="23" spans="1:9" x14ac:dyDescent="0.2">
      <c r="B23" s="72" t="s">
        <v>11</v>
      </c>
      <c r="C23" s="72"/>
      <c r="D23" s="73">
        <f>ROUND(D22,2)*F3</f>
        <v>12133.5</v>
      </c>
      <c r="E23" s="73"/>
      <c r="G23" s="36" t="s">
        <v>38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46" t="s">
        <v>25</v>
      </c>
      <c r="B26" s="47"/>
      <c r="C26" s="47"/>
      <c r="D26" s="47"/>
      <c r="E26" s="47"/>
      <c r="F26" s="47"/>
      <c r="G26" s="47"/>
      <c r="H26" s="47"/>
      <c r="I26" s="48"/>
    </row>
    <row r="27" spans="1:9" x14ac:dyDescent="0.2">
      <c r="A27" s="49" t="s">
        <v>26</v>
      </c>
      <c r="B27" s="50"/>
      <c r="C27" s="50"/>
      <c r="D27" s="50"/>
      <c r="E27" s="50"/>
      <c r="F27" s="50"/>
      <c r="G27" s="50"/>
      <c r="H27" s="50"/>
      <c r="I27" s="51"/>
    </row>
    <row r="28" spans="1:9" x14ac:dyDescent="0.2">
      <c r="A28" s="49" t="s">
        <v>27</v>
      </c>
      <c r="B28" s="50"/>
      <c r="C28" s="50"/>
      <c r="D28" s="50"/>
      <c r="E28" s="50"/>
      <c r="F28" s="50"/>
      <c r="G28" s="50"/>
      <c r="H28" s="50"/>
      <c r="I28" s="51"/>
    </row>
    <row r="29" spans="1:9" ht="25.5" customHeight="1" x14ac:dyDescent="0.2">
      <c r="A29" s="52" t="s">
        <v>23</v>
      </c>
      <c r="B29" s="53"/>
      <c r="C29" s="53"/>
      <c r="D29" s="53"/>
      <c r="E29" s="53"/>
      <c r="F29" s="53"/>
      <c r="G29" s="53"/>
      <c r="H29" s="53"/>
      <c r="I29" s="54"/>
    </row>
    <row r="30" spans="1:9" x14ac:dyDescent="0.2">
      <c r="A30" s="49" t="s">
        <v>24</v>
      </c>
      <c r="B30" s="50"/>
      <c r="C30" s="50"/>
      <c r="D30" s="50"/>
      <c r="E30" s="50"/>
      <c r="F30" s="50"/>
      <c r="G30" s="50"/>
      <c r="H30" s="50"/>
      <c r="I30" s="51"/>
    </row>
    <row r="31" spans="1:9" x14ac:dyDescent="0.2">
      <c r="A31" s="49" t="s">
        <v>28</v>
      </c>
      <c r="B31" s="50"/>
      <c r="C31" s="50"/>
      <c r="D31" s="50"/>
      <c r="E31" s="50"/>
      <c r="F31" s="50"/>
      <c r="G31" s="50"/>
      <c r="H31" s="50"/>
      <c r="I31" s="51"/>
    </row>
    <row r="32" spans="1:9" ht="25.5" customHeight="1" x14ac:dyDescent="0.2">
      <c r="A32" s="43" t="s">
        <v>30</v>
      </c>
      <c r="B32" s="44"/>
      <c r="C32" s="44"/>
      <c r="D32" s="44"/>
      <c r="E32" s="44"/>
      <c r="F32" s="44"/>
      <c r="G32" s="44"/>
      <c r="H32" s="44"/>
      <c r="I32" s="45"/>
    </row>
  </sheetData>
  <mergeCells count="17">
    <mergeCell ref="B2:D2"/>
    <mergeCell ref="B3:D17"/>
    <mergeCell ref="A31:I31"/>
    <mergeCell ref="A1:I1"/>
    <mergeCell ref="A2:A17"/>
    <mergeCell ref="E3:E17"/>
    <mergeCell ref="F3:F17"/>
    <mergeCell ref="A30:I30"/>
    <mergeCell ref="B22:C22"/>
    <mergeCell ref="B23:C23"/>
    <mergeCell ref="D22:E22"/>
    <mergeCell ref="D23:E23"/>
    <mergeCell ref="A32:I32"/>
    <mergeCell ref="A26:I26"/>
    <mergeCell ref="A27:I27"/>
    <mergeCell ref="A28:I28"/>
    <mergeCell ref="A29:I29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4"/>
  <sheetViews>
    <sheetView tabSelected="1" topLeftCell="A7" zoomScaleNormal="100" zoomScaleSheetLayoutView="100" workbookViewId="0">
      <selection activeCell="A11" sqref="A11:F11"/>
    </sheetView>
  </sheetViews>
  <sheetFormatPr defaultRowHeight="12.75" x14ac:dyDescent="0.2"/>
  <cols>
    <col min="1" max="1" width="9.140625" style="29"/>
    <col min="2" max="2" width="86.85546875" style="29" customWidth="1"/>
    <col min="3" max="5" width="13.28515625" style="29" customWidth="1"/>
    <col min="6" max="6" width="15.5703125" style="29" bestFit="1" customWidth="1"/>
    <col min="7" max="14" width="9.140625" style="39"/>
    <col min="15" max="16384" width="9.140625" style="29"/>
  </cols>
  <sheetData>
    <row r="1" spans="1:7" ht="15.75" x14ac:dyDescent="0.25">
      <c r="A1" s="74" t="s">
        <v>31</v>
      </c>
      <c r="B1" s="74"/>
      <c r="C1" s="74"/>
      <c r="D1" s="74"/>
      <c r="E1" s="74"/>
      <c r="F1" s="74"/>
    </row>
    <row r="2" spans="1:7" ht="25.5" x14ac:dyDescent="0.2">
      <c r="A2" s="34" t="s">
        <v>32</v>
      </c>
      <c r="B2" s="34" t="s">
        <v>33</v>
      </c>
      <c r="C2" s="34" t="s">
        <v>34</v>
      </c>
      <c r="D2" s="34" t="s">
        <v>35</v>
      </c>
      <c r="E2" s="34" t="s">
        <v>22</v>
      </c>
      <c r="F2" s="38" t="s">
        <v>36</v>
      </c>
    </row>
    <row r="3" spans="1:7" ht="50.1" customHeight="1" x14ac:dyDescent="0.2">
      <c r="A3" s="30">
        <v>1</v>
      </c>
      <c r="B3" s="31" t="str">
        <f>Item1!B3</f>
        <v>CARRO ARMAZÉM</v>
      </c>
      <c r="C3" s="30" t="str">
        <f>Item1!E3</f>
        <v>unidade</v>
      </c>
      <c r="D3" s="30">
        <f>Item1!F3</f>
        <v>50</v>
      </c>
      <c r="E3" s="35">
        <f>Item1!D22</f>
        <v>242.66666666666666</v>
      </c>
      <c r="F3" s="32">
        <f>(ROUND(E3,2)*D3)</f>
        <v>12133.5</v>
      </c>
      <c r="G3" s="40" t="str">
        <f>IF(F3&gt;80000,"necessária a subdivisão deste item em cotas!","")</f>
        <v/>
      </c>
    </row>
    <row r="4" spans="1:7" ht="50.1" customHeight="1" x14ac:dyDescent="0.2">
      <c r="A4" s="30">
        <v>2</v>
      </c>
      <c r="B4" s="31" t="str">
        <f>Item2!B3</f>
        <v>CARRO PLATAFORMA COM DUAS ABAS</v>
      </c>
      <c r="C4" s="30" t="str">
        <f>Item2!E3</f>
        <v>unidade</v>
      </c>
      <c r="D4" s="30">
        <f>Item2!F3</f>
        <v>50</v>
      </c>
      <c r="E4" s="35">
        <f>Item2!D22</f>
        <v>498</v>
      </c>
      <c r="F4" s="32">
        <f t="shared" ref="F4:F10" si="0">(ROUND(E4,2)*D4)</f>
        <v>24900</v>
      </c>
      <c r="G4" s="40" t="str">
        <f t="shared" ref="G4:G10" si="1">IF(F4&gt;80000,"necessária a subdivisão deste item em cotas!","")</f>
        <v/>
      </c>
    </row>
    <row r="5" spans="1:7" ht="50.1" customHeight="1" x14ac:dyDescent="0.2">
      <c r="A5" s="30">
        <v>3</v>
      </c>
      <c r="B5" s="31" t="str">
        <f>Item3!B3</f>
        <v>CARRINHO DE TRANSPORTE COMPOSTO DE DUAS CESTAS</v>
      </c>
      <c r="C5" s="30" t="str">
        <f>Item3!E3</f>
        <v>unidade</v>
      </c>
      <c r="D5" s="30">
        <f>Item3!F3</f>
        <v>20</v>
      </c>
      <c r="E5" s="35">
        <f>Item3!D22</f>
        <v>749.25666666666666</v>
      </c>
      <c r="F5" s="32">
        <f t="shared" si="0"/>
        <v>14985.2</v>
      </c>
      <c r="G5" s="40" t="str">
        <f t="shared" si="1"/>
        <v/>
      </c>
    </row>
    <row r="6" spans="1:7" ht="50.1" customHeight="1" x14ac:dyDescent="0.2">
      <c r="A6" s="30">
        <v>4</v>
      </c>
      <c r="B6" s="31" t="str">
        <f>Item4!B3</f>
        <v>CARRINHO DE TRANSPORTE COMPOSTO CESTA ÚNICA</v>
      </c>
      <c r="C6" s="30" t="str">
        <f>Item4!E3</f>
        <v>unidade</v>
      </c>
      <c r="D6" s="30">
        <f>Item4!F3</f>
        <v>20</v>
      </c>
      <c r="E6" s="35">
        <f>Item4!D22</f>
        <v>639.47500000000002</v>
      </c>
      <c r="F6" s="32">
        <f t="shared" si="0"/>
        <v>12789.6</v>
      </c>
      <c r="G6" s="40" t="str">
        <f t="shared" si="1"/>
        <v/>
      </c>
    </row>
    <row r="7" spans="1:7" ht="50.1" customHeight="1" x14ac:dyDescent="0.2">
      <c r="A7" s="79">
        <v>5</v>
      </c>
      <c r="B7" s="80" t="str">
        <f>Item5!B3</f>
        <v>TRANSPALETE HIDRÁULICA MANUAL</v>
      </c>
      <c r="C7" s="79" t="str">
        <f>Item5!E3</f>
        <v>unidade</v>
      </c>
      <c r="D7" s="79">
        <v>12</v>
      </c>
      <c r="E7" s="81">
        <f>Item5!D22</f>
        <v>1743.3233333333335</v>
      </c>
      <c r="F7" s="82">
        <f>(ROUND(E7,2)*D7)</f>
        <v>20919.84</v>
      </c>
      <c r="G7" s="40" t="str">
        <f t="shared" si="1"/>
        <v/>
      </c>
    </row>
    <row r="8" spans="1:7" ht="50.1" customHeight="1" x14ac:dyDescent="0.2">
      <c r="A8" s="30">
        <v>6</v>
      </c>
      <c r="B8" s="31" t="str">
        <f>Item6!B3</f>
        <v xml:space="preserve">EMPILHADEIRA MANUAL, HIDRÁULICA, </v>
      </c>
      <c r="C8" s="30" t="str">
        <f>Item6!E3</f>
        <v>unidade</v>
      </c>
      <c r="D8" s="30">
        <f>Item6!F3</f>
        <v>10</v>
      </c>
      <c r="E8" s="35">
        <f>Item6!D22</f>
        <v>4286</v>
      </c>
      <c r="F8" s="32">
        <f t="shared" si="0"/>
        <v>42860</v>
      </c>
      <c r="G8" s="40" t="str">
        <f t="shared" si="1"/>
        <v/>
      </c>
    </row>
    <row r="9" spans="1:7" ht="50.1" customHeight="1" x14ac:dyDescent="0.2">
      <c r="A9" s="30">
        <v>7</v>
      </c>
      <c r="B9" s="31" t="str">
        <f>Item7!B3</f>
        <v xml:space="preserve">CARRINHO BAGAGEM (TIPO AEROPORTO)
</v>
      </c>
      <c r="C9" s="30" t="str">
        <f>Item7!E3</f>
        <v>unidade</v>
      </c>
      <c r="D9" s="30">
        <f>Item7!F3</f>
        <v>10</v>
      </c>
      <c r="E9" s="35">
        <f>Item7!D22</f>
        <v>875.32999999999993</v>
      </c>
      <c r="F9" s="32">
        <f t="shared" si="0"/>
        <v>8753.3000000000011</v>
      </c>
      <c r="G9" s="40" t="str">
        <f t="shared" si="1"/>
        <v/>
      </c>
    </row>
    <row r="10" spans="1:7" ht="50.1" customHeight="1" x14ac:dyDescent="0.2">
      <c r="A10" s="30">
        <v>8</v>
      </c>
      <c r="B10" s="31" t="str">
        <f>Item8!B3</f>
        <v xml:space="preserve">
CARRO PLATAFORMA COM UMA ABA
</v>
      </c>
      <c r="C10" s="30" t="str">
        <f>Item8!E3</f>
        <v>unidade</v>
      </c>
      <c r="D10" s="30">
        <f>Item8!F3</f>
        <v>10</v>
      </c>
      <c r="E10" s="35">
        <f>Item8!D22</f>
        <v>499.5</v>
      </c>
      <c r="F10" s="32">
        <f t="shared" si="0"/>
        <v>4995</v>
      </c>
      <c r="G10" s="40" t="str">
        <f t="shared" si="1"/>
        <v/>
      </c>
    </row>
    <row r="11" spans="1:7" ht="50.1" customHeight="1" x14ac:dyDescent="0.2">
      <c r="A11" s="79">
        <v>9</v>
      </c>
      <c r="B11" s="80" t="str">
        <f>Item9!B3</f>
        <v>TRANSPALETE HIDRÁULICA MANUAL</v>
      </c>
      <c r="C11" s="79" t="str">
        <f>Item9!E3</f>
        <v>unidade</v>
      </c>
      <c r="D11" s="79">
        <v>38</v>
      </c>
      <c r="E11" s="81">
        <f>Item9!D22</f>
        <v>1743.3233333333335</v>
      </c>
      <c r="F11" s="82">
        <f>(ROUND(E11,2)*D11)</f>
        <v>66246.16</v>
      </c>
      <c r="G11" s="40"/>
    </row>
    <row r="12" spans="1:7" ht="15.75" x14ac:dyDescent="0.25">
      <c r="A12" s="74" t="s">
        <v>37</v>
      </c>
      <c r="B12" s="74"/>
      <c r="C12" s="74"/>
      <c r="D12" s="74"/>
      <c r="E12" s="74"/>
      <c r="F12" s="33">
        <f>SUM(F3:F11)</f>
        <v>208582.6</v>
      </c>
    </row>
    <row r="14" spans="1:7" ht="21" x14ac:dyDescent="0.2">
      <c r="B14" s="75" t="str">
        <f>IF(F12&lt;=17600,"PARA CONTRATAÇÃO DIRETA, POR DISPENSA, UTILIZE O QUADRO A SEGUIR","O QUADRO A SEGUIR NÃO É APLICÁVEL PARA ESTA CONTRATAÇÃO. ACIMA DO VALOR DE DISPENSA")</f>
        <v>O QUADRO A SEGUIR NÃO É APLICÁVEL PARA ESTA CONTRATAÇÃO. ACIMA DO VALOR DE DISPENSA</v>
      </c>
      <c r="C14" s="75"/>
      <c r="D14" s="75"/>
      <c r="E14" s="75"/>
    </row>
    <row r="16" spans="1:7" ht="15.75" x14ac:dyDescent="0.25">
      <c r="A16" s="74" t="s">
        <v>39</v>
      </c>
      <c r="B16" s="74"/>
      <c r="C16" s="74"/>
      <c r="D16" s="74"/>
      <c r="E16" s="74"/>
      <c r="F16" s="74"/>
    </row>
    <row r="17" spans="1:6" ht="25.5" x14ac:dyDescent="0.2">
      <c r="A17" s="34" t="s">
        <v>32</v>
      </c>
      <c r="B17" s="34" t="s">
        <v>33</v>
      </c>
      <c r="C17" s="34" t="s">
        <v>34</v>
      </c>
      <c r="D17" s="34" t="s">
        <v>35</v>
      </c>
      <c r="E17" s="34" t="s">
        <v>22</v>
      </c>
      <c r="F17" s="38" t="s">
        <v>36</v>
      </c>
    </row>
    <row r="18" spans="1:6" ht="29.25" customHeight="1" x14ac:dyDescent="0.2">
      <c r="A18" s="34" t="s">
        <v>40</v>
      </c>
      <c r="B18" s="76" t="str">
        <f>INDEX(Item1!G3:G17,MATCH(TOTAL!E19,Item1!H3:H17,0))</f>
        <v>1ª MELHOR PROPOSTA PE 44/2018 TRE-BA</v>
      </c>
      <c r="C18" s="77"/>
      <c r="D18" s="77"/>
      <c r="E18" s="77"/>
      <c r="F18" s="78"/>
    </row>
    <row r="19" spans="1:6" ht="30" customHeight="1" x14ac:dyDescent="0.2">
      <c r="A19" s="30">
        <v>1</v>
      </c>
      <c r="B19" s="31" t="str">
        <f>Item1!B3</f>
        <v>CARRO ARMAZÉM</v>
      </c>
      <c r="C19" s="30" t="str">
        <f>Item1!E3</f>
        <v>unidade</v>
      </c>
      <c r="D19" s="30">
        <f>Item1!F3</f>
        <v>50</v>
      </c>
      <c r="E19" s="35">
        <f>MIN(Item1!H3:H17)</f>
        <v>228</v>
      </c>
      <c r="F19" s="32">
        <f>(ROUND(E19,2)*D19)</f>
        <v>11400</v>
      </c>
    </row>
    <row r="20" spans="1:6" ht="30" customHeight="1" x14ac:dyDescent="0.2">
      <c r="A20" s="34" t="s">
        <v>40</v>
      </c>
      <c r="B20" s="76" t="str">
        <f>INDEX(Item2!G3:G17,MATCH(TOTAL!E21,Item2!H3:H17,0))</f>
        <v>1ª MELHOR PROPOSTA PE 44/2018 TRE-BA</v>
      </c>
      <c r="C20" s="77"/>
      <c r="D20" s="77"/>
      <c r="E20" s="77"/>
      <c r="F20" s="78"/>
    </row>
    <row r="21" spans="1:6" ht="30" customHeight="1" x14ac:dyDescent="0.2">
      <c r="A21" s="30">
        <v>2</v>
      </c>
      <c r="B21" s="31" t="str">
        <f>Item2!B3</f>
        <v>CARRO PLATAFORMA COM DUAS ABAS</v>
      </c>
      <c r="C21" s="30" t="str">
        <f>Item2!E3</f>
        <v>unidade</v>
      </c>
      <c r="D21" s="30">
        <f>Item2!F3</f>
        <v>50</v>
      </c>
      <c r="E21" s="35">
        <f>MIN(Item2!H3:H17)</f>
        <v>470</v>
      </c>
      <c r="F21" s="32">
        <f t="shared" ref="F21:F33" si="2">(ROUND(E21,2)*D21)</f>
        <v>23500</v>
      </c>
    </row>
    <row r="22" spans="1:6" ht="30" customHeight="1" x14ac:dyDescent="0.2">
      <c r="A22" s="34" t="s">
        <v>40</v>
      </c>
      <c r="B22" s="76" t="str">
        <f>INDEX(Item3!G3:G17,MATCH(TOTAL!E23,Item3!H3:H17,0))</f>
        <v>1ª MELHOR PROPOSTA PE 44/2018 TRE-BA</v>
      </c>
      <c r="C22" s="77"/>
      <c r="D22" s="77"/>
      <c r="E22" s="77"/>
      <c r="F22" s="78"/>
    </row>
    <row r="23" spans="1:6" ht="30" customHeight="1" x14ac:dyDescent="0.2">
      <c r="A23" s="30">
        <v>3</v>
      </c>
      <c r="B23" s="31" t="str">
        <f>Item3!B3</f>
        <v>CARRINHO DE TRANSPORTE COMPOSTO DE DUAS CESTAS</v>
      </c>
      <c r="C23" s="30" t="str">
        <f>Item3!E3</f>
        <v>unidade</v>
      </c>
      <c r="D23" s="30">
        <f>Item3!F3</f>
        <v>20</v>
      </c>
      <c r="E23" s="35">
        <f>MIN(Item3!H3:H17)</f>
        <v>673.77</v>
      </c>
      <c r="F23" s="32">
        <f t="shared" si="2"/>
        <v>13475.4</v>
      </c>
    </row>
    <row r="24" spans="1:6" ht="30" customHeight="1" x14ac:dyDescent="0.2">
      <c r="A24" s="34" t="s">
        <v>40</v>
      </c>
      <c r="B24" s="76" t="str">
        <f>INDEX(Item4!G3:G17,MATCH(TOTAL!E25,Item4!H3:H17,0))</f>
        <v>1ª MELHOR PROPOSTA PE 44/2018 TRE-BA</v>
      </c>
      <c r="C24" s="77"/>
      <c r="D24" s="77"/>
      <c r="E24" s="77"/>
      <c r="F24" s="78"/>
    </row>
    <row r="25" spans="1:6" ht="30" customHeight="1" x14ac:dyDescent="0.2">
      <c r="A25" s="30">
        <v>4</v>
      </c>
      <c r="B25" s="31" t="str">
        <f>Item4!B3</f>
        <v>CARRINHO DE TRANSPORTE COMPOSTO CESTA ÚNICA</v>
      </c>
      <c r="C25" s="30" t="str">
        <f>Item4!E3</f>
        <v>unidade</v>
      </c>
      <c r="D25" s="30">
        <f>Item4!F3</f>
        <v>20</v>
      </c>
      <c r="E25" s="35">
        <f>MIN(Item4!H3:H17)</f>
        <v>564.9</v>
      </c>
      <c r="F25" s="32">
        <f t="shared" si="2"/>
        <v>11298</v>
      </c>
    </row>
    <row r="26" spans="1:6" ht="30" customHeight="1" x14ac:dyDescent="0.2">
      <c r="A26" s="34" t="s">
        <v>40</v>
      </c>
      <c r="B26" s="76" t="str">
        <f>INDEX(Item5!G3:G17,MATCH(TOTAL!E27,Item5!H3:H17,0))</f>
        <v>1ª MELHOR PROPOSTA PE 44/2018 TRE-BA</v>
      </c>
      <c r="C26" s="77"/>
      <c r="D26" s="77"/>
      <c r="E26" s="77"/>
      <c r="F26" s="78"/>
    </row>
    <row r="27" spans="1:6" ht="30" customHeight="1" x14ac:dyDescent="0.2">
      <c r="A27" s="30">
        <v>5</v>
      </c>
      <c r="B27" s="31" t="str">
        <f>Item5!B3</f>
        <v>TRANSPALETE HIDRÁULICA MANUAL</v>
      </c>
      <c r="C27" s="30" t="str">
        <f>Item5!E3</f>
        <v>unidade</v>
      </c>
      <c r="D27" s="30">
        <f>Item5!F3</f>
        <v>38</v>
      </c>
      <c r="E27" s="35">
        <f>MIN(Item5!H3:H17)</f>
        <v>1739.99</v>
      </c>
      <c r="F27" s="32">
        <f t="shared" si="2"/>
        <v>66119.62</v>
      </c>
    </row>
    <row r="28" spans="1:6" ht="30" customHeight="1" x14ac:dyDescent="0.2">
      <c r="A28" s="34" t="s">
        <v>40</v>
      </c>
      <c r="B28" s="76" t="str">
        <f>INDEX(Item6!G3:G17,MATCH(TOTAL!E29,Item6!H3:H17,0))</f>
        <v>EQUIPACENTER</v>
      </c>
      <c r="C28" s="77"/>
      <c r="D28" s="77"/>
      <c r="E28" s="77"/>
      <c r="F28" s="78"/>
    </row>
    <row r="29" spans="1:6" ht="30" customHeight="1" x14ac:dyDescent="0.2">
      <c r="A29" s="30">
        <v>6</v>
      </c>
      <c r="B29" s="31" t="str">
        <f>Item6!B3</f>
        <v xml:space="preserve">EMPILHADEIRA MANUAL, HIDRÁULICA, </v>
      </c>
      <c r="C29" s="30" t="str">
        <f>Item6!E3</f>
        <v>unidade</v>
      </c>
      <c r="D29" s="30">
        <f>Item6!F3</f>
        <v>10</v>
      </c>
      <c r="E29" s="35">
        <f>MIN(Item6!H3:H17)</f>
        <v>3899</v>
      </c>
      <c r="F29" s="32">
        <f t="shared" si="2"/>
        <v>38990</v>
      </c>
    </row>
    <row r="30" spans="1:6" ht="30" customHeight="1" x14ac:dyDescent="0.2">
      <c r="A30" s="34" t="s">
        <v>40</v>
      </c>
      <c r="B30" s="76" t="str">
        <f>INDEX(Item7!G3:G17,MATCH(TOTAL!E31,Item7!H3:H17,0))</f>
        <v>1ª MELHOR PROPOSTA PE 44/2018 TRE-BA</v>
      </c>
      <c r="C30" s="77"/>
      <c r="D30" s="77"/>
      <c r="E30" s="77"/>
      <c r="F30" s="78"/>
    </row>
    <row r="31" spans="1:6" ht="30" customHeight="1" x14ac:dyDescent="0.2">
      <c r="A31" s="30">
        <v>7</v>
      </c>
      <c r="B31" s="42" t="str">
        <f>Item7!B3</f>
        <v xml:space="preserve">CARRINHO BAGAGEM (TIPO AEROPORTO)
</v>
      </c>
      <c r="C31" s="30" t="str">
        <f>Item7!E3</f>
        <v>unidade</v>
      </c>
      <c r="D31" s="30">
        <f>Item7!F3</f>
        <v>10</v>
      </c>
      <c r="E31" s="35">
        <f>MIN(Item7!H3:H17)</f>
        <v>862.99</v>
      </c>
      <c r="F31" s="32">
        <f t="shared" si="2"/>
        <v>8629.9</v>
      </c>
    </row>
    <row r="32" spans="1:6" ht="30" customHeight="1" x14ac:dyDescent="0.2">
      <c r="A32" s="34" t="s">
        <v>40</v>
      </c>
      <c r="B32" s="76" t="str">
        <f>INDEX(Item8!G3:G17,MATCH(TOTAL!E33,Item8!H3:H17,0))</f>
        <v>1ª MELHOR PROPOSTA PE 44/2018 TRE-BA</v>
      </c>
      <c r="C32" s="77"/>
      <c r="D32" s="77"/>
      <c r="E32" s="77"/>
      <c r="F32" s="78"/>
    </row>
    <row r="33" spans="1:6" ht="30" customHeight="1" x14ac:dyDescent="0.2">
      <c r="A33" s="30">
        <v>8</v>
      </c>
      <c r="B33" s="31" t="str">
        <f>Item8!B3</f>
        <v xml:space="preserve">
CARRO PLATAFORMA COM UMA ABA
</v>
      </c>
      <c r="C33" s="30" t="str">
        <f>Item8!E3</f>
        <v>unidade</v>
      </c>
      <c r="D33" s="30">
        <f>Item8!F3</f>
        <v>10</v>
      </c>
      <c r="E33" s="35">
        <f>MIN(Item8!H3:H17)</f>
        <v>414</v>
      </c>
      <c r="F33" s="32">
        <f t="shared" si="2"/>
        <v>4140</v>
      </c>
    </row>
    <row r="34" spans="1:6" ht="15.75" x14ac:dyDescent="0.25">
      <c r="A34" s="74" t="s">
        <v>41</v>
      </c>
      <c r="B34" s="74"/>
      <c r="C34" s="74"/>
      <c r="D34" s="74"/>
      <c r="E34" s="74"/>
      <c r="F34" s="33">
        <f>SUM(F19:F33)</f>
        <v>177552.91999999998</v>
      </c>
    </row>
  </sheetData>
  <mergeCells count="13">
    <mergeCell ref="A1:F1"/>
    <mergeCell ref="A12:E12"/>
    <mergeCell ref="A16:F16"/>
    <mergeCell ref="A34:E34"/>
    <mergeCell ref="B14:E14"/>
    <mergeCell ref="B18:F18"/>
    <mergeCell ref="B20:F20"/>
    <mergeCell ref="B22:F22"/>
    <mergeCell ref="B24:F24"/>
    <mergeCell ref="B26:F26"/>
    <mergeCell ref="B28:F28"/>
    <mergeCell ref="B30:F30"/>
    <mergeCell ref="B32:F32"/>
  </mergeCells>
  <pageMargins left="0.51181102362204722" right="0.51181102362204722" top="0.78740157480314965" bottom="0.78740157480314965" header="0.31496062992125984" footer="0.31496062992125984"/>
  <pageSetup paperSize="9" scale="61" fitToHeight="0" orientation="portrait" r:id="rId1"/>
  <rowBreaks count="1" manualBreakCount="1">
    <brk id="14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7" t="s">
        <v>21</v>
      </c>
      <c r="B1" s="68"/>
      <c r="C1" s="68"/>
      <c r="D1" s="68"/>
      <c r="E1" s="68"/>
      <c r="F1" s="68"/>
      <c r="G1" s="68"/>
      <c r="H1" s="68"/>
      <c r="I1" s="69"/>
    </row>
    <row r="2" spans="1:9" x14ac:dyDescent="0.2">
      <c r="A2" s="55" t="s">
        <v>12</v>
      </c>
      <c r="B2" s="55" t="s">
        <v>1</v>
      </c>
      <c r="C2" s="56"/>
      <c r="D2" s="57"/>
      <c r="E2" s="2" t="s">
        <v>2</v>
      </c>
      <c r="F2" s="2" t="s">
        <v>3</v>
      </c>
      <c r="G2" s="2" t="s">
        <v>4</v>
      </c>
      <c r="H2" s="3" t="s">
        <v>5</v>
      </c>
      <c r="I2" s="26" t="s">
        <v>19</v>
      </c>
    </row>
    <row r="3" spans="1:9" ht="12.75" customHeight="1" x14ac:dyDescent="0.2">
      <c r="A3" s="55"/>
      <c r="B3" s="58" t="s">
        <v>47</v>
      </c>
      <c r="C3" s="59"/>
      <c r="D3" s="60"/>
      <c r="E3" s="70" t="s">
        <v>10</v>
      </c>
      <c r="F3" s="71">
        <v>50</v>
      </c>
      <c r="G3" s="4" t="s">
        <v>49</v>
      </c>
      <c r="H3" s="5">
        <v>1150</v>
      </c>
      <c r="I3" s="5" t="str">
        <f t="shared" ref="I3:I5" si="0">IF(H3="","",(IF($C$20&lt;25%,"N/A",IF(H3&lt;=($D$20+$B$20),H3,"Descartado"))))</f>
        <v>Descartado</v>
      </c>
    </row>
    <row r="4" spans="1:9" x14ac:dyDescent="0.2">
      <c r="A4" s="55"/>
      <c r="B4" s="61"/>
      <c r="C4" s="62"/>
      <c r="D4" s="63"/>
      <c r="E4" s="70"/>
      <c r="F4" s="70"/>
      <c r="G4" s="4" t="s">
        <v>53</v>
      </c>
      <c r="H4" s="5">
        <v>470</v>
      </c>
      <c r="I4" s="5">
        <f t="shared" si="0"/>
        <v>470</v>
      </c>
    </row>
    <row r="5" spans="1:9" x14ac:dyDescent="0.2">
      <c r="A5" s="55"/>
      <c r="B5" s="61"/>
      <c r="C5" s="62"/>
      <c r="D5" s="63"/>
      <c r="E5" s="70"/>
      <c r="F5" s="70"/>
      <c r="G5" s="4" t="s">
        <v>51</v>
      </c>
      <c r="H5" s="5">
        <v>495</v>
      </c>
      <c r="I5" s="5">
        <f t="shared" si="0"/>
        <v>495</v>
      </c>
    </row>
    <row r="6" spans="1:9" x14ac:dyDescent="0.2">
      <c r="A6" s="55"/>
      <c r="B6" s="61"/>
      <c r="C6" s="62"/>
      <c r="D6" s="63"/>
      <c r="E6" s="70"/>
      <c r="F6" s="70"/>
      <c r="G6" s="4" t="s">
        <v>52</v>
      </c>
      <c r="H6" s="5">
        <v>529</v>
      </c>
      <c r="I6" s="5">
        <f t="shared" ref="I6:I17" si="1">IF(H6="","",(IF($C$20&lt;25%,"N/A",IF(H6&lt;=($D$20+$B$20),H6,"Descartado"))))</f>
        <v>529</v>
      </c>
    </row>
    <row r="7" spans="1:9" x14ac:dyDescent="0.2">
      <c r="A7" s="55"/>
      <c r="B7" s="61"/>
      <c r="C7" s="62"/>
      <c r="D7" s="63"/>
      <c r="E7" s="70"/>
      <c r="F7" s="70"/>
      <c r="G7" s="4"/>
      <c r="H7" s="5"/>
      <c r="I7" s="5" t="str">
        <f t="shared" si="1"/>
        <v/>
      </c>
    </row>
    <row r="8" spans="1:9" x14ac:dyDescent="0.2">
      <c r="A8" s="55"/>
      <c r="B8" s="61"/>
      <c r="C8" s="62"/>
      <c r="D8" s="63"/>
      <c r="E8" s="70"/>
      <c r="F8" s="70"/>
      <c r="G8" s="4"/>
      <c r="H8" s="5"/>
      <c r="I8" s="5" t="str">
        <f t="shared" si="1"/>
        <v/>
      </c>
    </row>
    <row r="9" spans="1:9" x14ac:dyDescent="0.2">
      <c r="A9" s="55"/>
      <c r="B9" s="61"/>
      <c r="C9" s="62"/>
      <c r="D9" s="63"/>
      <c r="E9" s="70"/>
      <c r="F9" s="70"/>
      <c r="G9" s="4"/>
      <c r="H9" s="5"/>
      <c r="I9" s="5" t="str">
        <f t="shared" si="1"/>
        <v/>
      </c>
    </row>
    <row r="10" spans="1:9" x14ac:dyDescent="0.2">
      <c r="A10" s="55"/>
      <c r="B10" s="61"/>
      <c r="C10" s="62"/>
      <c r="D10" s="63"/>
      <c r="E10" s="70"/>
      <c r="F10" s="70"/>
      <c r="G10" s="4"/>
      <c r="H10" s="5"/>
      <c r="I10" s="5" t="str">
        <f t="shared" si="1"/>
        <v/>
      </c>
    </row>
    <row r="11" spans="1:9" x14ac:dyDescent="0.2">
      <c r="A11" s="55"/>
      <c r="B11" s="61"/>
      <c r="C11" s="62"/>
      <c r="D11" s="63"/>
      <c r="E11" s="70"/>
      <c r="F11" s="70"/>
      <c r="G11" s="4"/>
      <c r="H11" s="5"/>
      <c r="I11" s="5" t="str">
        <f t="shared" si="1"/>
        <v/>
      </c>
    </row>
    <row r="12" spans="1:9" x14ac:dyDescent="0.2">
      <c r="A12" s="55"/>
      <c r="B12" s="61"/>
      <c r="C12" s="62"/>
      <c r="D12" s="63"/>
      <c r="E12" s="70"/>
      <c r="F12" s="70"/>
      <c r="G12" s="4"/>
      <c r="H12" s="5"/>
      <c r="I12" s="5" t="str">
        <f t="shared" si="1"/>
        <v/>
      </c>
    </row>
    <row r="13" spans="1:9" x14ac:dyDescent="0.2">
      <c r="A13" s="55"/>
      <c r="B13" s="61"/>
      <c r="C13" s="62"/>
      <c r="D13" s="63"/>
      <c r="E13" s="70"/>
      <c r="F13" s="70"/>
      <c r="G13" s="4"/>
      <c r="H13" s="5"/>
      <c r="I13" s="5" t="str">
        <f t="shared" si="1"/>
        <v/>
      </c>
    </row>
    <row r="14" spans="1:9" x14ac:dyDescent="0.2">
      <c r="A14" s="55"/>
      <c r="B14" s="61"/>
      <c r="C14" s="62"/>
      <c r="D14" s="63"/>
      <c r="E14" s="70"/>
      <c r="F14" s="70"/>
      <c r="G14" s="4"/>
      <c r="H14" s="5"/>
      <c r="I14" s="5" t="str">
        <f t="shared" si="1"/>
        <v/>
      </c>
    </row>
    <row r="15" spans="1:9" x14ac:dyDescent="0.2">
      <c r="A15" s="55"/>
      <c r="B15" s="61"/>
      <c r="C15" s="62"/>
      <c r="D15" s="63"/>
      <c r="E15" s="70"/>
      <c r="F15" s="70"/>
      <c r="G15" s="4"/>
      <c r="H15" s="5"/>
      <c r="I15" s="5" t="str">
        <f t="shared" si="1"/>
        <v/>
      </c>
    </row>
    <row r="16" spans="1:9" x14ac:dyDescent="0.2">
      <c r="A16" s="55"/>
      <c r="B16" s="61"/>
      <c r="C16" s="62"/>
      <c r="D16" s="63"/>
      <c r="E16" s="70"/>
      <c r="F16" s="70"/>
      <c r="G16" s="4"/>
      <c r="H16" s="5"/>
      <c r="I16" s="5" t="str">
        <f t="shared" si="1"/>
        <v/>
      </c>
    </row>
    <row r="17" spans="1:9" x14ac:dyDescent="0.2">
      <c r="A17" s="55"/>
      <c r="B17" s="64"/>
      <c r="C17" s="65"/>
      <c r="D17" s="66"/>
      <c r="E17" s="70"/>
      <c r="F17" s="70"/>
      <c r="G17" s="4"/>
      <c r="H17" s="5"/>
      <c r="I17" s="5" t="str">
        <f t="shared" si="1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20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326.89549808259318</v>
      </c>
      <c r="C20" s="18">
        <f>IF(H23&lt;2,"N/A",(B20/D20))</f>
        <v>0.49454689573765986</v>
      </c>
      <c r="D20" s="19">
        <f>AVERAGE(H3:H17)</f>
        <v>661</v>
      </c>
      <c r="E20" s="20">
        <f>IF(H23&lt;2,"N/A",(IF(C20&lt;=25%,"N/A",AVERAGE(I3:I17))))</f>
        <v>498</v>
      </c>
      <c r="F20" s="19">
        <f>MEDIAN(H3:H17)</f>
        <v>512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2" t="s">
        <v>29</v>
      </c>
      <c r="C22" s="72"/>
      <c r="D22" s="73">
        <f>IF(C20&lt;=25%,D20,MIN(E20:F20))</f>
        <v>498</v>
      </c>
      <c r="E22" s="73"/>
    </row>
    <row r="23" spans="1:9" x14ac:dyDescent="0.2">
      <c r="B23" s="72" t="s">
        <v>11</v>
      </c>
      <c r="C23" s="72"/>
      <c r="D23" s="73">
        <f>ROUND(D22,2)*F3</f>
        <v>24900</v>
      </c>
      <c r="E23" s="73"/>
      <c r="G23" s="36" t="s">
        <v>38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46" t="s">
        <v>25</v>
      </c>
      <c r="B26" s="47"/>
      <c r="C26" s="47"/>
      <c r="D26" s="47"/>
      <c r="E26" s="47"/>
      <c r="F26" s="47"/>
      <c r="G26" s="47"/>
      <c r="H26" s="47"/>
      <c r="I26" s="48"/>
    </row>
    <row r="27" spans="1:9" x14ac:dyDescent="0.2">
      <c r="A27" s="49" t="s">
        <v>26</v>
      </c>
      <c r="B27" s="50"/>
      <c r="C27" s="50"/>
      <c r="D27" s="50"/>
      <c r="E27" s="50"/>
      <c r="F27" s="50"/>
      <c r="G27" s="50"/>
      <c r="H27" s="50"/>
      <c r="I27" s="51"/>
    </row>
    <row r="28" spans="1:9" x14ac:dyDescent="0.2">
      <c r="A28" s="49" t="s">
        <v>27</v>
      </c>
      <c r="B28" s="50"/>
      <c r="C28" s="50"/>
      <c r="D28" s="50"/>
      <c r="E28" s="50"/>
      <c r="F28" s="50"/>
      <c r="G28" s="50"/>
      <c r="H28" s="50"/>
      <c r="I28" s="51"/>
    </row>
    <row r="29" spans="1:9" ht="25.5" customHeight="1" x14ac:dyDescent="0.2">
      <c r="A29" s="52" t="s">
        <v>23</v>
      </c>
      <c r="B29" s="53"/>
      <c r="C29" s="53"/>
      <c r="D29" s="53"/>
      <c r="E29" s="53"/>
      <c r="F29" s="53"/>
      <c r="G29" s="53"/>
      <c r="H29" s="53"/>
      <c r="I29" s="54"/>
    </row>
    <row r="30" spans="1:9" x14ac:dyDescent="0.2">
      <c r="A30" s="49" t="s">
        <v>24</v>
      </c>
      <c r="B30" s="50"/>
      <c r="C30" s="50"/>
      <c r="D30" s="50"/>
      <c r="E30" s="50"/>
      <c r="F30" s="50"/>
      <c r="G30" s="50"/>
      <c r="H30" s="50"/>
      <c r="I30" s="51"/>
    </row>
    <row r="31" spans="1:9" x14ac:dyDescent="0.2">
      <c r="A31" s="49" t="s">
        <v>28</v>
      </c>
      <c r="B31" s="50"/>
      <c r="C31" s="50"/>
      <c r="D31" s="50"/>
      <c r="E31" s="50"/>
      <c r="F31" s="50"/>
      <c r="G31" s="50"/>
      <c r="H31" s="50"/>
      <c r="I31" s="51"/>
    </row>
    <row r="32" spans="1:9" ht="25.5" customHeight="1" x14ac:dyDescent="0.2">
      <c r="A32" s="43" t="s">
        <v>30</v>
      </c>
      <c r="B32" s="44"/>
      <c r="C32" s="44"/>
      <c r="D32" s="44"/>
      <c r="E32" s="44"/>
      <c r="F32" s="44"/>
      <c r="G32" s="44"/>
      <c r="H32" s="44"/>
      <c r="I32" s="4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13" sqref="G13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7" t="s">
        <v>21</v>
      </c>
      <c r="B1" s="68"/>
      <c r="C1" s="68"/>
      <c r="D1" s="68"/>
      <c r="E1" s="68"/>
      <c r="F1" s="68"/>
      <c r="G1" s="68"/>
      <c r="H1" s="68"/>
      <c r="I1" s="69"/>
    </row>
    <row r="2" spans="1:9" x14ac:dyDescent="0.2">
      <c r="A2" s="55" t="s">
        <v>13</v>
      </c>
      <c r="B2" s="55" t="s">
        <v>1</v>
      </c>
      <c r="C2" s="56"/>
      <c r="D2" s="57"/>
      <c r="E2" s="2" t="s">
        <v>2</v>
      </c>
      <c r="F2" s="2" t="s">
        <v>3</v>
      </c>
      <c r="G2" s="2" t="s">
        <v>4</v>
      </c>
      <c r="H2" s="3" t="s">
        <v>5</v>
      </c>
      <c r="I2" s="26" t="s">
        <v>19</v>
      </c>
    </row>
    <row r="3" spans="1:9" ht="12.75" customHeight="1" x14ac:dyDescent="0.2">
      <c r="A3" s="55"/>
      <c r="B3" s="58" t="s">
        <v>43</v>
      </c>
      <c r="C3" s="59"/>
      <c r="D3" s="60"/>
      <c r="E3" s="70" t="s">
        <v>10</v>
      </c>
      <c r="F3" s="71">
        <v>20</v>
      </c>
      <c r="G3" s="4" t="s">
        <v>49</v>
      </c>
      <c r="H3" s="5">
        <v>900</v>
      </c>
      <c r="I3" s="5" t="str">
        <f t="shared" ref="I3:I6" si="0">IF(H3="","",(IF($C$20&lt;25%,"N/A",IF(H3&lt;=($D$20+$B$20),H3,"Descartado"))))</f>
        <v>N/A</v>
      </c>
    </row>
    <row r="4" spans="1:9" x14ac:dyDescent="0.2">
      <c r="A4" s="55"/>
      <c r="B4" s="61"/>
      <c r="C4" s="62"/>
      <c r="D4" s="63"/>
      <c r="E4" s="70"/>
      <c r="F4" s="70"/>
      <c r="G4" s="4" t="s">
        <v>53</v>
      </c>
      <c r="H4" s="5">
        <v>673.77</v>
      </c>
      <c r="I4" s="5" t="str">
        <f t="shared" si="0"/>
        <v>N/A</v>
      </c>
    </row>
    <row r="5" spans="1:9" x14ac:dyDescent="0.2">
      <c r="A5" s="55"/>
      <c r="B5" s="61"/>
      <c r="C5" s="62"/>
      <c r="D5" s="63"/>
      <c r="E5" s="70"/>
      <c r="F5" s="70"/>
      <c r="G5" s="4" t="s">
        <v>51</v>
      </c>
      <c r="H5" s="5">
        <v>674</v>
      </c>
      <c r="I5" s="5" t="str">
        <f t="shared" si="0"/>
        <v>N/A</v>
      </c>
    </row>
    <row r="6" spans="1:9" x14ac:dyDescent="0.2">
      <c r="A6" s="55"/>
      <c r="B6" s="61"/>
      <c r="C6" s="62"/>
      <c r="D6" s="63"/>
      <c r="E6" s="70"/>
      <c r="F6" s="70"/>
      <c r="G6" s="4"/>
      <c r="H6" s="5"/>
      <c r="I6" s="5" t="str">
        <f t="shared" si="0"/>
        <v/>
      </c>
    </row>
    <row r="7" spans="1:9" x14ac:dyDescent="0.2">
      <c r="A7" s="55"/>
      <c r="B7" s="61"/>
      <c r="C7" s="62"/>
      <c r="D7" s="63"/>
      <c r="E7" s="70"/>
      <c r="F7" s="70"/>
      <c r="G7" s="4"/>
      <c r="H7" s="5"/>
      <c r="I7" s="5" t="str">
        <f t="shared" ref="I7:I17" si="1">IF(H7="","",(IF($C$20&lt;25%,"N/A",IF(H7&lt;=($D$20+$B$20),H7,"Descartado"))))</f>
        <v/>
      </c>
    </row>
    <row r="8" spans="1:9" x14ac:dyDescent="0.2">
      <c r="A8" s="55"/>
      <c r="B8" s="61"/>
      <c r="C8" s="62"/>
      <c r="D8" s="63"/>
      <c r="E8" s="70"/>
      <c r="F8" s="70"/>
      <c r="G8" s="4"/>
      <c r="H8" s="5"/>
      <c r="I8" s="5" t="str">
        <f t="shared" si="1"/>
        <v/>
      </c>
    </row>
    <row r="9" spans="1:9" x14ac:dyDescent="0.2">
      <c r="A9" s="55"/>
      <c r="B9" s="61"/>
      <c r="C9" s="62"/>
      <c r="D9" s="63"/>
      <c r="E9" s="70"/>
      <c r="F9" s="70"/>
      <c r="G9" s="4"/>
      <c r="H9" s="5"/>
      <c r="I9" s="5" t="str">
        <f t="shared" si="1"/>
        <v/>
      </c>
    </row>
    <row r="10" spans="1:9" x14ac:dyDescent="0.2">
      <c r="A10" s="55"/>
      <c r="B10" s="61"/>
      <c r="C10" s="62"/>
      <c r="D10" s="63"/>
      <c r="E10" s="70"/>
      <c r="F10" s="70"/>
      <c r="G10" s="4"/>
      <c r="H10" s="5"/>
      <c r="I10" s="5" t="str">
        <f t="shared" si="1"/>
        <v/>
      </c>
    </row>
    <row r="11" spans="1:9" x14ac:dyDescent="0.2">
      <c r="A11" s="55"/>
      <c r="B11" s="61"/>
      <c r="C11" s="62"/>
      <c r="D11" s="63"/>
      <c r="E11" s="70"/>
      <c r="F11" s="70"/>
      <c r="G11" s="4"/>
      <c r="H11" s="5"/>
      <c r="I11" s="5" t="str">
        <f t="shared" si="1"/>
        <v/>
      </c>
    </row>
    <row r="12" spans="1:9" x14ac:dyDescent="0.2">
      <c r="A12" s="55"/>
      <c r="B12" s="61"/>
      <c r="C12" s="62"/>
      <c r="D12" s="63"/>
      <c r="E12" s="70"/>
      <c r="F12" s="70"/>
      <c r="G12" s="4"/>
      <c r="H12" s="5"/>
      <c r="I12" s="5" t="str">
        <f t="shared" si="1"/>
        <v/>
      </c>
    </row>
    <row r="13" spans="1:9" x14ac:dyDescent="0.2">
      <c r="A13" s="55"/>
      <c r="B13" s="61"/>
      <c r="C13" s="62"/>
      <c r="D13" s="63"/>
      <c r="E13" s="70"/>
      <c r="F13" s="70"/>
      <c r="G13" s="4"/>
      <c r="H13" s="5"/>
      <c r="I13" s="5" t="str">
        <f t="shared" si="1"/>
        <v/>
      </c>
    </row>
    <row r="14" spans="1:9" x14ac:dyDescent="0.2">
      <c r="A14" s="55"/>
      <c r="B14" s="61"/>
      <c r="C14" s="62"/>
      <c r="D14" s="63"/>
      <c r="E14" s="70"/>
      <c r="F14" s="70"/>
      <c r="G14" s="4"/>
      <c r="H14" s="5"/>
      <c r="I14" s="5" t="str">
        <f t="shared" si="1"/>
        <v/>
      </c>
    </row>
    <row r="15" spans="1:9" x14ac:dyDescent="0.2">
      <c r="A15" s="55"/>
      <c r="B15" s="61"/>
      <c r="C15" s="62"/>
      <c r="D15" s="63"/>
      <c r="E15" s="70"/>
      <c r="F15" s="70"/>
      <c r="G15" s="4"/>
      <c r="H15" s="5"/>
      <c r="I15" s="5" t="str">
        <f t="shared" si="1"/>
        <v/>
      </c>
    </row>
    <row r="16" spans="1:9" x14ac:dyDescent="0.2">
      <c r="A16" s="55"/>
      <c r="B16" s="61"/>
      <c r="C16" s="62"/>
      <c r="D16" s="63"/>
      <c r="E16" s="70"/>
      <c r="F16" s="70"/>
      <c r="G16" s="4"/>
      <c r="H16" s="5"/>
      <c r="I16" s="5" t="str">
        <f t="shared" si="1"/>
        <v/>
      </c>
    </row>
    <row r="17" spans="1:9" x14ac:dyDescent="0.2">
      <c r="A17" s="55"/>
      <c r="B17" s="64"/>
      <c r="C17" s="65"/>
      <c r="D17" s="66"/>
      <c r="E17" s="70"/>
      <c r="F17" s="70"/>
      <c r="G17" s="4"/>
      <c r="H17" s="5"/>
      <c r="I17" s="5" t="str">
        <f t="shared" si="1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20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130.54760676984228</v>
      </c>
      <c r="C20" s="18">
        <f>IF(H23&lt;2,"N/A",(B20/D20))</f>
        <v>0.17423616309031922</v>
      </c>
      <c r="D20" s="19">
        <f>AVERAGE(H3:H17)</f>
        <v>749.25666666666666</v>
      </c>
      <c r="E20" s="20" t="str">
        <f>IF(H23&lt;2,"N/A",(IF(C20&lt;=25%,"N/A",AVERAGE(I3:I17))))</f>
        <v>N/A</v>
      </c>
      <c r="F20" s="19">
        <f>MEDIAN(H3:H17)</f>
        <v>674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2" t="s">
        <v>29</v>
      </c>
      <c r="C22" s="72"/>
      <c r="D22" s="73">
        <f>IF(C20&lt;=25%,D20,MIN(E20:F20))</f>
        <v>749.25666666666666</v>
      </c>
      <c r="E22" s="73"/>
    </row>
    <row r="23" spans="1:9" x14ac:dyDescent="0.2">
      <c r="B23" s="72" t="s">
        <v>11</v>
      </c>
      <c r="C23" s="72"/>
      <c r="D23" s="73">
        <f>ROUND(D22,2)*F3</f>
        <v>14985.2</v>
      </c>
      <c r="E23" s="73"/>
      <c r="G23" s="36" t="s">
        <v>38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46" t="s">
        <v>25</v>
      </c>
      <c r="B26" s="47"/>
      <c r="C26" s="47"/>
      <c r="D26" s="47"/>
      <c r="E26" s="47"/>
      <c r="F26" s="47"/>
      <c r="G26" s="47"/>
      <c r="H26" s="47"/>
      <c r="I26" s="48"/>
    </row>
    <row r="27" spans="1:9" x14ac:dyDescent="0.2">
      <c r="A27" s="49" t="s">
        <v>26</v>
      </c>
      <c r="B27" s="50"/>
      <c r="C27" s="50"/>
      <c r="D27" s="50"/>
      <c r="E27" s="50"/>
      <c r="F27" s="50"/>
      <c r="G27" s="50"/>
      <c r="H27" s="50"/>
      <c r="I27" s="51"/>
    </row>
    <row r="28" spans="1:9" x14ac:dyDescent="0.2">
      <c r="A28" s="49" t="s">
        <v>27</v>
      </c>
      <c r="B28" s="50"/>
      <c r="C28" s="50"/>
      <c r="D28" s="50"/>
      <c r="E28" s="50"/>
      <c r="F28" s="50"/>
      <c r="G28" s="50"/>
      <c r="H28" s="50"/>
      <c r="I28" s="51"/>
    </row>
    <row r="29" spans="1:9" ht="25.5" customHeight="1" x14ac:dyDescent="0.2">
      <c r="A29" s="52" t="s">
        <v>23</v>
      </c>
      <c r="B29" s="53"/>
      <c r="C29" s="53"/>
      <c r="D29" s="53"/>
      <c r="E29" s="53"/>
      <c r="F29" s="53"/>
      <c r="G29" s="53"/>
      <c r="H29" s="53"/>
      <c r="I29" s="54"/>
    </row>
    <row r="30" spans="1:9" x14ac:dyDescent="0.2">
      <c r="A30" s="49" t="s">
        <v>24</v>
      </c>
      <c r="B30" s="50"/>
      <c r="C30" s="50"/>
      <c r="D30" s="50"/>
      <c r="E30" s="50"/>
      <c r="F30" s="50"/>
      <c r="G30" s="50"/>
      <c r="H30" s="50"/>
      <c r="I30" s="51"/>
    </row>
    <row r="31" spans="1:9" x14ac:dyDescent="0.2">
      <c r="A31" s="49" t="s">
        <v>28</v>
      </c>
      <c r="B31" s="50"/>
      <c r="C31" s="50"/>
      <c r="D31" s="50"/>
      <c r="E31" s="50"/>
      <c r="F31" s="50"/>
      <c r="G31" s="50"/>
      <c r="H31" s="50"/>
      <c r="I31" s="51"/>
    </row>
    <row r="32" spans="1:9" ht="25.5" customHeight="1" x14ac:dyDescent="0.2">
      <c r="A32" s="43" t="s">
        <v>30</v>
      </c>
      <c r="B32" s="44"/>
      <c r="C32" s="44"/>
      <c r="D32" s="44"/>
      <c r="E32" s="44"/>
      <c r="F32" s="44"/>
      <c r="G32" s="44"/>
      <c r="H32" s="44"/>
      <c r="I32" s="4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7" t="s">
        <v>21</v>
      </c>
      <c r="B1" s="68"/>
      <c r="C1" s="68"/>
      <c r="D1" s="68"/>
      <c r="E1" s="68"/>
      <c r="F1" s="68"/>
      <c r="G1" s="68"/>
      <c r="H1" s="68"/>
      <c r="I1" s="69"/>
    </row>
    <row r="2" spans="1:9" x14ac:dyDescent="0.2">
      <c r="A2" s="55" t="s">
        <v>14</v>
      </c>
      <c r="B2" s="55" t="s">
        <v>1</v>
      </c>
      <c r="C2" s="56"/>
      <c r="D2" s="57"/>
      <c r="E2" s="2" t="s">
        <v>2</v>
      </c>
      <c r="F2" s="2" t="s">
        <v>3</v>
      </c>
      <c r="G2" s="2" t="s">
        <v>4</v>
      </c>
      <c r="H2" s="3" t="s">
        <v>5</v>
      </c>
      <c r="I2" s="26" t="s">
        <v>19</v>
      </c>
    </row>
    <row r="3" spans="1:9" ht="12.75" customHeight="1" x14ac:dyDescent="0.2">
      <c r="A3" s="55"/>
      <c r="B3" s="58" t="s">
        <v>50</v>
      </c>
      <c r="C3" s="59"/>
      <c r="D3" s="60"/>
      <c r="E3" s="70" t="s">
        <v>10</v>
      </c>
      <c r="F3" s="71">
        <v>20</v>
      </c>
      <c r="G3" s="4" t="s">
        <v>49</v>
      </c>
      <c r="H3" s="5">
        <v>830</v>
      </c>
      <c r="I3" s="5" t="str">
        <f t="shared" ref="I3:I5" si="0">IF(H3="","",(IF($C$20&lt;25%,"N/A",IF(H3&lt;=($D$20+$B$20),H3,"Descartado"))))</f>
        <v>N/A</v>
      </c>
    </row>
    <row r="4" spans="1:9" x14ac:dyDescent="0.2">
      <c r="A4" s="55"/>
      <c r="B4" s="61"/>
      <c r="C4" s="62"/>
      <c r="D4" s="63"/>
      <c r="E4" s="70"/>
      <c r="F4" s="70"/>
      <c r="G4" s="4" t="s">
        <v>53</v>
      </c>
      <c r="H4" s="5">
        <v>564.9</v>
      </c>
      <c r="I4" s="5" t="str">
        <f t="shared" si="0"/>
        <v>N/A</v>
      </c>
    </row>
    <row r="5" spans="1:9" x14ac:dyDescent="0.2">
      <c r="A5" s="55"/>
      <c r="B5" s="61"/>
      <c r="C5" s="62"/>
      <c r="D5" s="63"/>
      <c r="E5" s="70"/>
      <c r="F5" s="70"/>
      <c r="G5" s="4" t="s">
        <v>51</v>
      </c>
      <c r="H5" s="5">
        <v>565</v>
      </c>
      <c r="I5" s="5" t="str">
        <f t="shared" si="0"/>
        <v>N/A</v>
      </c>
    </row>
    <row r="6" spans="1:9" x14ac:dyDescent="0.2">
      <c r="A6" s="55"/>
      <c r="B6" s="61"/>
      <c r="C6" s="62"/>
      <c r="D6" s="63"/>
      <c r="E6" s="70"/>
      <c r="F6" s="70"/>
      <c r="G6" s="4" t="s">
        <v>52</v>
      </c>
      <c r="H6" s="5">
        <v>598</v>
      </c>
      <c r="I6" s="5" t="str">
        <f t="shared" ref="I6:I17" si="1">IF(H6="","",(IF($C$20&lt;25%,"N/A",IF(H6&lt;=($D$20+$B$20),H6,"Descartado"))))</f>
        <v>N/A</v>
      </c>
    </row>
    <row r="7" spans="1:9" x14ac:dyDescent="0.2">
      <c r="A7" s="55"/>
      <c r="B7" s="61"/>
      <c r="C7" s="62"/>
      <c r="D7" s="63"/>
      <c r="E7" s="70"/>
      <c r="F7" s="70"/>
      <c r="G7" s="4"/>
      <c r="H7" s="5"/>
      <c r="I7" s="5" t="str">
        <f t="shared" si="1"/>
        <v/>
      </c>
    </row>
    <row r="8" spans="1:9" x14ac:dyDescent="0.2">
      <c r="A8" s="55"/>
      <c r="B8" s="61"/>
      <c r="C8" s="62"/>
      <c r="D8" s="63"/>
      <c r="E8" s="70"/>
      <c r="F8" s="70"/>
      <c r="G8" s="4"/>
      <c r="H8" s="5"/>
      <c r="I8" s="5" t="str">
        <f t="shared" si="1"/>
        <v/>
      </c>
    </row>
    <row r="9" spans="1:9" x14ac:dyDescent="0.2">
      <c r="A9" s="55"/>
      <c r="B9" s="61"/>
      <c r="C9" s="62"/>
      <c r="D9" s="63"/>
      <c r="E9" s="70"/>
      <c r="F9" s="70"/>
      <c r="G9" s="4"/>
      <c r="H9" s="5"/>
      <c r="I9" s="5" t="str">
        <f t="shared" si="1"/>
        <v/>
      </c>
    </row>
    <row r="10" spans="1:9" x14ac:dyDescent="0.2">
      <c r="A10" s="55"/>
      <c r="B10" s="61"/>
      <c r="C10" s="62"/>
      <c r="D10" s="63"/>
      <c r="E10" s="70"/>
      <c r="F10" s="70"/>
      <c r="G10" s="4"/>
      <c r="H10" s="5"/>
      <c r="I10" s="5" t="str">
        <f t="shared" si="1"/>
        <v/>
      </c>
    </row>
    <row r="11" spans="1:9" x14ac:dyDescent="0.2">
      <c r="A11" s="55"/>
      <c r="B11" s="61"/>
      <c r="C11" s="62"/>
      <c r="D11" s="63"/>
      <c r="E11" s="70"/>
      <c r="F11" s="70"/>
      <c r="G11" s="4"/>
      <c r="H11" s="5"/>
      <c r="I11" s="5" t="str">
        <f t="shared" si="1"/>
        <v/>
      </c>
    </row>
    <row r="12" spans="1:9" x14ac:dyDescent="0.2">
      <c r="A12" s="55"/>
      <c r="B12" s="61"/>
      <c r="C12" s="62"/>
      <c r="D12" s="63"/>
      <c r="E12" s="70"/>
      <c r="F12" s="70"/>
      <c r="G12" s="4"/>
      <c r="H12" s="5"/>
      <c r="I12" s="5" t="str">
        <f t="shared" si="1"/>
        <v/>
      </c>
    </row>
    <row r="13" spans="1:9" x14ac:dyDescent="0.2">
      <c r="A13" s="55"/>
      <c r="B13" s="61"/>
      <c r="C13" s="62"/>
      <c r="D13" s="63"/>
      <c r="E13" s="70"/>
      <c r="F13" s="70"/>
      <c r="G13" s="4"/>
      <c r="H13" s="5"/>
      <c r="I13" s="5" t="str">
        <f t="shared" si="1"/>
        <v/>
      </c>
    </row>
    <row r="14" spans="1:9" x14ac:dyDescent="0.2">
      <c r="A14" s="55"/>
      <c r="B14" s="61"/>
      <c r="C14" s="62"/>
      <c r="D14" s="63"/>
      <c r="E14" s="70"/>
      <c r="F14" s="70"/>
      <c r="G14" s="4"/>
      <c r="H14" s="5"/>
      <c r="I14" s="5" t="str">
        <f t="shared" si="1"/>
        <v/>
      </c>
    </row>
    <row r="15" spans="1:9" x14ac:dyDescent="0.2">
      <c r="A15" s="55"/>
      <c r="B15" s="61"/>
      <c r="C15" s="62"/>
      <c r="D15" s="63"/>
      <c r="E15" s="70"/>
      <c r="F15" s="70"/>
      <c r="G15" s="4"/>
      <c r="H15" s="5"/>
      <c r="I15" s="5" t="str">
        <f t="shared" si="1"/>
        <v/>
      </c>
    </row>
    <row r="16" spans="1:9" x14ac:dyDescent="0.2">
      <c r="A16" s="55"/>
      <c r="B16" s="61"/>
      <c r="C16" s="62"/>
      <c r="D16" s="63"/>
      <c r="E16" s="70"/>
      <c r="F16" s="70"/>
      <c r="G16" s="4"/>
      <c r="H16" s="5"/>
      <c r="I16" s="5" t="str">
        <f t="shared" si="1"/>
        <v/>
      </c>
    </row>
    <row r="17" spans="1:9" x14ac:dyDescent="0.2">
      <c r="A17" s="55"/>
      <c r="B17" s="64"/>
      <c r="C17" s="65"/>
      <c r="D17" s="66"/>
      <c r="E17" s="70"/>
      <c r="F17" s="70"/>
      <c r="G17" s="4"/>
      <c r="H17" s="5"/>
      <c r="I17" s="5" t="str">
        <f t="shared" si="1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20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127.96862571219032</v>
      </c>
      <c r="C20" s="18">
        <f>IF(H23&lt;2,"N/A",(B20/D20))</f>
        <v>0.20011513462166669</v>
      </c>
      <c r="D20" s="19">
        <f>AVERAGE(H3:H17)</f>
        <v>639.47500000000002</v>
      </c>
      <c r="E20" s="20" t="str">
        <f>IF(H23&lt;2,"N/A",(IF(C20&lt;=25%,"N/A",AVERAGE(I3:I17))))</f>
        <v>N/A</v>
      </c>
      <c r="F20" s="19">
        <f>MEDIAN(H3:H17)</f>
        <v>581.5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2" t="s">
        <v>29</v>
      </c>
      <c r="C22" s="72"/>
      <c r="D22" s="73">
        <f>IF(C20&lt;=25%,D20,MIN(E20:F20))</f>
        <v>639.47500000000002</v>
      </c>
      <c r="E22" s="73"/>
    </row>
    <row r="23" spans="1:9" x14ac:dyDescent="0.2">
      <c r="B23" s="72" t="s">
        <v>11</v>
      </c>
      <c r="C23" s="72"/>
      <c r="D23" s="73">
        <f>ROUND(D22,2)*F3</f>
        <v>12789.6</v>
      </c>
      <c r="E23" s="73"/>
      <c r="G23" s="36" t="s">
        <v>38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46" t="s">
        <v>25</v>
      </c>
      <c r="B26" s="47"/>
      <c r="C26" s="47"/>
      <c r="D26" s="47"/>
      <c r="E26" s="47"/>
      <c r="F26" s="47"/>
      <c r="G26" s="47"/>
      <c r="H26" s="47"/>
      <c r="I26" s="48"/>
    </row>
    <row r="27" spans="1:9" x14ac:dyDescent="0.2">
      <c r="A27" s="49" t="s">
        <v>26</v>
      </c>
      <c r="B27" s="50"/>
      <c r="C27" s="50"/>
      <c r="D27" s="50"/>
      <c r="E27" s="50"/>
      <c r="F27" s="50"/>
      <c r="G27" s="50"/>
      <c r="H27" s="50"/>
      <c r="I27" s="51"/>
    </row>
    <row r="28" spans="1:9" x14ac:dyDescent="0.2">
      <c r="A28" s="49" t="s">
        <v>27</v>
      </c>
      <c r="B28" s="50"/>
      <c r="C28" s="50"/>
      <c r="D28" s="50"/>
      <c r="E28" s="50"/>
      <c r="F28" s="50"/>
      <c r="G28" s="50"/>
      <c r="H28" s="50"/>
      <c r="I28" s="51"/>
    </row>
    <row r="29" spans="1:9" ht="25.5" customHeight="1" x14ac:dyDescent="0.2">
      <c r="A29" s="52" t="s">
        <v>23</v>
      </c>
      <c r="B29" s="53"/>
      <c r="C29" s="53"/>
      <c r="D29" s="53"/>
      <c r="E29" s="53"/>
      <c r="F29" s="53"/>
      <c r="G29" s="53"/>
      <c r="H29" s="53"/>
      <c r="I29" s="54"/>
    </row>
    <row r="30" spans="1:9" x14ac:dyDescent="0.2">
      <c r="A30" s="49" t="s">
        <v>24</v>
      </c>
      <c r="B30" s="50"/>
      <c r="C30" s="50"/>
      <c r="D30" s="50"/>
      <c r="E30" s="50"/>
      <c r="F30" s="50"/>
      <c r="G30" s="50"/>
      <c r="H30" s="50"/>
      <c r="I30" s="51"/>
    </row>
    <row r="31" spans="1:9" x14ac:dyDescent="0.2">
      <c r="A31" s="49" t="s">
        <v>28</v>
      </c>
      <c r="B31" s="50"/>
      <c r="C31" s="50"/>
      <c r="D31" s="50"/>
      <c r="E31" s="50"/>
      <c r="F31" s="50"/>
      <c r="G31" s="50"/>
      <c r="H31" s="50"/>
      <c r="I31" s="51"/>
    </row>
    <row r="32" spans="1:9" ht="25.5" customHeight="1" x14ac:dyDescent="0.2">
      <c r="A32" s="43" t="s">
        <v>30</v>
      </c>
      <c r="B32" s="44"/>
      <c r="C32" s="44"/>
      <c r="D32" s="44"/>
      <c r="E32" s="44"/>
      <c r="F32" s="44"/>
      <c r="G32" s="44"/>
      <c r="H32" s="44"/>
      <c r="I32" s="4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11" style="1" customWidth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7" t="s">
        <v>21</v>
      </c>
      <c r="B1" s="68"/>
      <c r="C1" s="68"/>
      <c r="D1" s="68"/>
      <c r="E1" s="68"/>
      <c r="F1" s="68"/>
      <c r="G1" s="68"/>
      <c r="H1" s="68"/>
      <c r="I1" s="69"/>
    </row>
    <row r="2" spans="1:9" x14ac:dyDescent="0.2">
      <c r="A2" s="55" t="s">
        <v>15</v>
      </c>
      <c r="B2" s="55" t="s">
        <v>1</v>
      </c>
      <c r="C2" s="56"/>
      <c r="D2" s="57"/>
      <c r="E2" s="2" t="s">
        <v>2</v>
      </c>
      <c r="F2" s="2" t="s">
        <v>3</v>
      </c>
      <c r="G2" s="2" t="s">
        <v>4</v>
      </c>
      <c r="H2" s="3" t="s">
        <v>5</v>
      </c>
      <c r="I2" s="26" t="s">
        <v>19</v>
      </c>
    </row>
    <row r="3" spans="1:9" ht="12.75" customHeight="1" x14ac:dyDescent="0.2">
      <c r="A3" s="55"/>
      <c r="B3" s="58" t="s">
        <v>48</v>
      </c>
      <c r="C3" s="59"/>
      <c r="D3" s="60"/>
      <c r="E3" s="70" t="s">
        <v>10</v>
      </c>
      <c r="F3" s="71">
        <v>38</v>
      </c>
      <c r="G3" s="4" t="s">
        <v>49</v>
      </c>
      <c r="H3" s="5">
        <v>2800</v>
      </c>
      <c r="I3" s="5" t="str">
        <f t="shared" ref="I3:I5" si="0">IF(H3="","",(IF($C$20&lt;25%,"N/A",IF(H3&lt;=($D$20+$B$20),H3,"Descartado"))))</f>
        <v>Descartado</v>
      </c>
    </row>
    <row r="4" spans="1:9" x14ac:dyDescent="0.2">
      <c r="A4" s="55"/>
      <c r="B4" s="61"/>
      <c r="C4" s="62"/>
      <c r="D4" s="63"/>
      <c r="E4" s="70"/>
      <c r="F4" s="70"/>
      <c r="G4" s="4" t="s">
        <v>53</v>
      </c>
      <c r="H4" s="5">
        <v>1739.99</v>
      </c>
      <c r="I4" s="5">
        <f t="shared" si="0"/>
        <v>1739.99</v>
      </c>
    </row>
    <row r="5" spans="1:9" x14ac:dyDescent="0.2">
      <c r="A5" s="55"/>
      <c r="B5" s="61"/>
      <c r="C5" s="62"/>
      <c r="D5" s="63"/>
      <c r="E5" s="70"/>
      <c r="F5" s="70"/>
      <c r="G5" s="4" t="s">
        <v>51</v>
      </c>
      <c r="H5" s="5">
        <v>1749.98</v>
      </c>
      <c r="I5" s="5">
        <f t="shared" si="0"/>
        <v>1749.98</v>
      </c>
    </row>
    <row r="6" spans="1:9" x14ac:dyDescent="0.2">
      <c r="A6" s="55"/>
      <c r="B6" s="61"/>
      <c r="C6" s="62"/>
      <c r="D6" s="63"/>
      <c r="E6" s="70"/>
      <c r="F6" s="70"/>
      <c r="G6" s="4" t="s">
        <v>52</v>
      </c>
      <c r="H6" s="5">
        <v>1740</v>
      </c>
      <c r="I6" s="5">
        <f t="shared" ref="I6:I17" si="1">IF(H6="","",(IF($C$20&lt;25%,"N/A",IF(H6&lt;=($D$20+$B$20),H6,"Descartado"))))</f>
        <v>1740</v>
      </c>
    </row>
    <row r="7" spans="1:9" x14ac:dyDescent="0.2">
      <c r="A7" s="55"/>
      <c r="B7" s="61"/>
      <c r="C7" s="62"/>
      <c r="D7" s="63"/>
      <c r="E7" s="70"/>
      <c r="F7" s="70"/>
      <c r="G7" s="4"/>
      <c r="H7" s="5"/>
      <c r="I7" s="5" t="str">
        <f t="shared" si="1"/>
        <v/>
      </c>
    </row>
    <row r="8" spans="1:9" x14ac:dyDescent="0.2">
      <c r="A8" s="55"/>
      <c r="B8" s="61"/>
      <c r="C8" s="62"/>
      <c r="D8" s="63"/>
      <c r="E8" s="70"/>
      <c r="F8" s="70"/>
      <c r="G8" s="4"/>
      <c r="H8" s="5"/>
      <c r="I8" s="5" t="str">
        <f t="shared" si="1"/>
        <v/>
      </c>
    </row>
    <row r="9" spans="1:9" x14ac:dyDescent="0.2">
      <c r="A9" s="55"/>
      <c r="B9" s="61"/>
      <c r="C9" s="62"/>
      <c r="D9" s="63"/>
      <c r="E9" s="70"/>
      <c r="F9" s="70"/>
      <c r="G9" s="4"/>
      <c r="H9" s="5"/>
      <c r="I9" s="5" t="str">
        <f t="shared" si="1"/>
        <v/>
      </c>
    </row>
    <row r="10" spans="1:9" x14ac:dyDescent="0.2">
      <c r="A10" s="55"/>
      <c r="B10" s="61"/>
      <c r="C10" s="62"/>
      <c r="D10" s="63"/>
      <c r="E10" s="70"/>
      <c r="F10" s="70"/>
      <c r="G10" s="4"/>
      <c r="H10" s="5"/>
      <c r="I10" s="5" t="str">
        <f t="shared" si="1"/>
        <v/>
      </c>
    </row>
    <row r="11" spans="1:9" x14ac:dyDescent="0.2">
      <c r="A11" s="55"/>
      <c r="B11" s="61"/>
      <c r="C11" s="62"/>
      <c r="D11" s="63"/>
      <c r="E11" s="70"/>
      <c r="F11" s="70"/>
      <c r="G11" s="4"/>
      <c r="H11" s="5"/>
      <c r="I11" s="5" t="str">
        <f t="shared" si="1"/>
        <v/>
      </c>
    </row>
    <row r="12" spans="1:9" x14ac:dyDescent="0.2">
      <c r="A12" s="55"/>
      <c r="B12" s="61"/>
      <c r="C12" s="62"/>
      <c r="D12" s="63"/>
      <c r="E12" s="70"/>
      <c r="F12" s="70"/>
      <c r="G12" s="4"/>
      <c r="H12" s="5"/>
      <c r="I12" s="5" t="str">
        <f t="shared" si="1"/>
        <v/>
      </c>
    </row>
    <row r="13" spans="1:9" x14ac:dyDescent="0.2">
      <c r="A13" s="55"/>
      <c r="B13" s="61"/>
      <c r="C13" s="62"/>
      <c r="D13" s="63"/>
      <c r="E13" s="70"/>
      <c r="F13" s="70"/>
      <c r="G13" s="4"/>
      <c r="H13" s="5"/>
      <c r="I13" s="5" t="str">
        <f t="shared" si="1"/>
        <v/>
      </c>
    </row>
    <row r="14" spans="1:9" x14ac:dyDescent="0.2">
      <c r="A14" s="55"/>
      <c r="B14" s="61"/>
      <c r="C14" s="62"/>
      <c r="D14" s="63"/>
      <c r="E14" s="70"/>
      <c r="F14" s="70"/>
      <c r="G14" s="4"/>
      <c r="H14" s="5"/>
      <c r="I14" s="5" t="str">
        <f t="shared" si="1"/>
        <v/>
      </c>
    </row>
    <row r="15" spans="1:9" x14ac:dyDescent="0.2">
      <c r="A15" s="55"/>
      <c r="B15" s="61"/>
      <c r="C15" s="62"/>
      <c r="D15" s="63"/>
      <c r="E15" s="70"/>
      <c r="F15" s="70"/>
      <c r="G15" s="4"/>
      <c r="H15" s="5"/>
      <c r="I15" s="5" t="str">
        <f t="shared" si="1"/>
        <v/>
      </c>
    </row>
    <row r="16" spans="1:9" x14ac:dyDescent="0.2">
      <c r="A16" s="55"/>
      <c r="B16" s="61"/>
      <c r="C16" s="62"/>
      <c r="D16" s="63"/>
      <c r="E16" s="70"/>
      <c r="F16" s="70"/>
      <c r="G16" s="4"/>
      <c r="H16" s="5"/>
      <c r="I16" s="5" t="str">
        <f t="shared" si="1"/>
        <v/>
      </c>
    </row>
    <row r="17" spans="1:9" x14ac:dyDescent="0.2">
      <c r="A17" s="55"/>
      <c r="B17" s="64"/>
      <c r="C17" s="65"/>
      <c r="D17" s="66"/>
      <c r="E17" s="70"/>
      <c r="F17" s="70"/>
      <c r="G17" s="4"/>
      <c r="H17" s="5"/>
      <c r="I17" s="5" t="str">
        <f t="shared" si="1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25.5" x14ac:dyDescent="0.2">
      <c r="A19" s="10"/>
      <c r="B19" s="3" t="s">
        <v>6</v>
      </c>
      <c r="C19" s="11" t="s">
        <v>7</v>
      </c>
      <c r="D19" s="12" t="s">
        <v>8</v>
      </c>
      <c r="E19" s="13" t="s">
        <v>20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528.35930018470174</v>
      </c>
      <c r="C20" s="18">
        <f>IF(H23&lt;2,"N/A",(B20/D20))</f>
        <v>0.26319366084042745</v>
      </c>
      <c r="D20" s="19">
        <f>AVERAGE(H3:H17)</f>
        <v>2007.4924999999998</v>
      </c>
      <c r="E20" s="20">
        <f>IF(H23&lt;2,"N/A",(IF(C20&lt;=25%,"N/A",AVERAGE(I3:I17))))</f>
        <v>1743.3233333333335</v>
      </c>
      <c r="F20" s="19">
        <f>MEDIAN(H3:H17)</f>
        <v>1744.99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2" t="s">
        <v>29</v>
      </c>
      <c r="C22" s="72"/>
      <c r="D22" s="73">
        <f>IF(C20&lt;=25%,D20,MIN(E20:F20))</f>
        <v>1743.3233333333335</v>
      </c>
      <c r="E22" s="73"/>
    </row>
    <row r="23" spans="1:9" x14ac:dyDescent="0.2">
      <c r="B23" s="72" t="s">
        <v>11</v>
      </c>
      <c r="C23" s="72"/>
      <c r="D23" s="73">
        <f>ROUND(D22,2)*F3</f>
        <v>66246.16</v>
      </c>
      <c r="E23" s="73"/>
      <c r="G23" s="36" t="s">
        <v>38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46" t="s">
        <v>25</v>
      </c>
      <c r="B26" s="47"/>
      <c r="C26" s="47"/>
      <c r="D26" s="47"/>
      <c r="E26" s="47"/>
      <c r="F26" s="47"/>
      <c r="G26" s="47"/>
      <c r="H26" s="47"/>
      <c r="I26" s="48"/>
    </row>
    <row r="27" spans="1:9" x14ac:dyDescent="0.2">
      <c r="A27" s="49" t="s">
        <v>26</v>
      </c>
      <c r="B27" s="50"/>
      <c r="C27" s="50"/>
      <c r="D27" s="50"/>
      <c r="E27" s="50"/>
      <c r="F27" s="50"/>
      <c r="G27" s="50"/>
      <c r="H27" s="50"/>
      <c r="I27" s="51"/>
    </row>
    <row r="28" spans="1:9" x14ac:dyDescent="0.2">
      <c r="A28" s="49" t="s">
        <v>27</v>
      </c>
      <c r="B28" s="50"/>
      <c r="C28" s="50"/>
      <c r="D28" s="50"/>
      <c r="E28" s="50"/>
      <c r="F28" s="50"/>
      <c r="G28" s="50"/>
      <c r="H28" s="50"/>
      <c r="I28" s="51"/>
    </row>
    <row r="29" spans="1:9" ht="25.5" customHeight="1" x14ac:dyDescent="0.2">
      <c r="A29" s="52" t="s">
        <v>23</v>
      </c>
      <c r="B29" s="53"/>
      <c r="C29" s="53"/>
      <c r="D29" s="53"/>
      <c r="E29" s="53"/>
      <c r="F29" s="53"/>
      <c r="G29" s="53"/>
      <c r="H29" s="53"/>
      <c r="I29" s="54"/>
    </row>
    <row r="30" spans="1:9" x14ac:dyDescent="0.2">
      <c r="A30" s="49" t="s">
        <v>24</v>
      </c>
      <c r="B30" s="50"/>
      <c r="C30" s="50"/>
      <c r="D30" s="50"/>
      <c r="E30" s="50"/>
      <c r="F30" s="50"/>
      <c r="G30" s="50"/>
      <c r="H30" s="50"/>
      <c r="I30" s="51"/>
    </row>
    <row r="31" spans="1:9" x14ac:dyDescent="0.2">
      <c r="A31" s="49" t="s">
        <v>28</v>
      </c>
      <c r="B31" s="50"/>
      <c r="C31" s="50"/>
      <c r="D31" s="50"/>
      <c r="E31" s="50"/>
      <c r="F31" s="50"/>
      <c r="G31" s="50"/>
      <c r="H31" s="50"/>
      <c r="I31" s="51"/>
    </row>
    <row r="32" spans="1:9" ht="25.5" customHeight="1" x14ac:dyDescent="0.2">
      <c r="A32" s="43" t="s">
        <v>30</v>
      </c>
      <c r="B32" s="44"/>
      <c r="C32" s="44"/>
      <c r="D32" s="44"/>
      <c r="E32" s="44"/>
      <c r="F32" s="44"/>
      <c r="G32" s="44"/>
      <c r="H32" s="44"/>
      <c r="I32" s="4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13" sqref="H13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7" t="s">
        <v>21</v>
      </c>
      <c r="B1" s="68"/>
      <c r="C1" s="68"/>
      <c r="D1" s="68"/>
      <c r="E1" s="68"/>
      <c r="F1" s="68"/>
      <c r="G1" s="68"/>
      <c r="H1" s="68"/>
      <c r="I1" s="69"/>
    </row>
    <row r="2" spans="1:9" x14ac:dyDescent="0.2">
      <c r="A2" s="55" t="s">
        <v>16</v>
      </c>
      <c r="B2" s="55" t="s">
        <v>1</v>
      </c>
      <c r="C2" s="56"/>
      <c r="D2" s="57"/>
      <c r="E2" s="2" t="s">
        <v>2</v>
      </c>
      <c r="F2" s="2" t="s">
        <v>3</v>
      </c>
      <c r="G2" s="2" t="s">
        <v>4</v>
      </c>
      <c r="H2" s="3" t="s">
        <v>5</v>
      </c>
      <c r="I2" s="26" t="s">
        <v>19</v>
      </c>
    </row>
    <row r="3" spans="1:9" ht="12.75" customHeight="1" x14ac:dyDescent="0.2">
      <c r="A3" s="55"/>
      <c r="B3" s="58" t="s">
        <v>44</v>
      </c>
      <c r="C3" s="59"/>
      <c r="D3" s="60"/>
      <c r="E3" s="70" t="s">
        <v>10</v>
      </c>
      <c r="F3" s="71">
        <v>10</v>
      </c>
      <c r="G3" s="4" t="s">
        <v>49</v>
      </c>
      <c r="H3" s="5">
        <v>7500</v>
      </c>
      <c r="I3" s="5" t="str">
        <f t="shared" ref="I3:I6" si="0">IF(H3="","",(IF($C$20&lt;25%,"N/A",IF(H3&lt;=($D$20+$B$20),H3,"Descartado"))))</f>
        <v>Descartado</v>
      </c>
    </row>
    <row r="4" spans="1:9" x14ac:dyDescent="0.2">
      <c r="A4" s="55"/>
      <c r="B4" s="61"/>
      <c r="C4" s="62"/>
      <c r="D4" s="63"/>
      <c r="E4" s="70"/>
      <c r="F4" s="70"/>
      <c r="G4" s="4" t="s">
        <v>54</v>
      </c>
      <c r="H4" s="5">
        <v>5242.1000000000004</v>
      </c>
      <c r="I4" s="5">
        <f t="shared" si="0"/>
        <v>5242.1000000000004</v>
      </c>
    </row>
    <row r="5" spans="1:9" x14ac:dyDescent="0.2">
      <c r="A5" s="55"/>
      <c r="B5" s="61"/>
      <c r="C5" s="62"/>
      <c r="D5" s="63"/>
      <c r="E5" s="70"/>
      <c r="F5" s="70"/>
      <c r="G5" s="4" t="s">
        <v>55</v>
      </c>
      <c r="H5" s="5">
        <v>3899</v>
      </c>
      <c r="I5" s="5">
        <f t="shared" si="0"/>
        <v>3899</v>
      </c>
    </row>
    <row r="6" spans="1:9" x14ac:dyDescent="0.2">
      <c r="A6" s="55"/>
      <c r="B6" s="61"/>
      <c r="C6" s="62"/>
      <c r="D6" s="63"/>
      <c r="E6" s="70"/>
      <c r="F6" s="70"/>
      <c r="G6" s="4" t="s">
        <v>56</v>
      </c>
      <c r="H6" s="5">
        <v>4099.99</v>
      </c>
      <c r="I6" s="5">
        <f t="shared" si="0"/>
        <v>4099.99</v>
      </c>
    </row>
    <row r="7" spans="1:9" x14ac:dyDescent="0.2">
      <c r="A7" s="55"/>
      <c r="B7" s="61"/>
      <c r="C7" s="62"/>
      <c r="D7" s="63"/>
      <c r="E7" s="70"/>
      <c r="F7" s="70"/>
      <c r="G7" s="4" t="s">
        <v>57</v>
      </c>
      <c r="H7" s="5">
        <v>3910.39</v>
      </c>
      <c r="I7" s="5">
        <f t="shared" ref="I7:I17" si="1">IF(H7="","",(IF($C$20&lt;25%,"N/A",IF(H7&lt;=($D$20+$B$20),H7,"Descartado"))))</f>
        <v>3910.39</v>
      </c>
    </row>
    <row r="8" spans="1:9" x14ac:dyDescent="0.2">
      <c r="A8" s="55"/>
      <c r="B8" s="61"/>
      <c r="C8" s="62"/>
      <c r="D8" s="63"/>
      <c r="E8" s="70"/>
      <c r="F8" s="70"/>
      <c r="G8" s="4" t="s">
        <v>53</v>
      </c>
      <c r="H8" s="5">
        <v>5720</v>
      </c>
      <c r="I8" s="5">
        <f t="shared" si="1"/>
        <v>5720</v>
      </c>
    </row>
    <row r="9" spans="1:9" x14ac:dyDescent="0.2">
      <c r="A9" s="55"/>
      <c r="B9" s="61"/>
      <c r="C9" s="62"/>
      <c r="D9" s="63"/>
      <c r="E9" s="70"/>
      <c r="F9" s="70"/>
      <c r="G9" s="4" t="s">
        <v>51</v>
      </c>
      <c r="H9" s="5">
        <v>4286</v>
      </c>
      <c r="I9" s="5">
        <f t="shared" si="1"/>
        <v>4286</v>
      </c>
    </row>
    <row r="10" spans="1:9" x14ac:dyDescent="0.2">
      <c r="A10" s="55"/>
      <c r="B10" s="61"/>
      <c r="C10" s="62"/>
      <c r="D10" s="63"/>
      <c r="E10" s="70"/>
      <c r="F10" s="70"/>
      <c r="G10" s="4"/>
      <c r="H10" s="5"/>
      <c r="I10" s="5" t="str">
        <f t="shared" si="1"/>
        <v/>
      </c>
    </row>
    <row r="11" spans="1:9" x14ac:dyDescent="0.2">
      <c r="A11" s="55"/>
      <c r="B11" s="61"/>
      <c r="C11" s="62"/>
      <c r="D11" s="63"/>
      <c r="E11" s="70"/>
      <c r="F11" s="70"/>
      <c r="G11" s="4"/>
      <c r="H11" s="5"/>
      <c r="I11" s="5" t="str">
        <f t="shared" si="1"/>
        <v/>
      </c>
    </row>
    <row r="12" spans="1:9" x14ac:dyDescent="0.2">
      <c r="A12" s="55"/>
      <c r="B12" s="61"/>
      <c r="C12" s="62"/>
      <c r="D12" s="63"/>
      <c r="E12" s="70"/>
      <c r="F12" s="70"/>
      <c r="G12" s="4"/>
      <c r="H12" s="5"/>
      <c r="I12" s="5" t="str">
        <f t="shared" si="1"/>
        <v/>
      </c>
    </row>
    <row r="13" spans="1:9" x14ac:dyDescent="0.2">
      <c r="A13" s="55"/>
      <c r="B13" s="61"/>
      <c r="C13" s="62"/>
      <c r="D13" s="63"/>
      <c r="E13" s="70"/>
      <c r="F13" s="70"/>
      <c r="G13" s="4"/>
      <c r="H13" s="5"/>
      <c r="I13" s="5" t="str">
        <f t="shared" si="1"/>
        <v/>
      </c>
    </row>
    <row r="14" spans="1:9" x14ac:dyDescent="0.2">
      <c r="A14" s="55"/>
      <c r="B14" s="61"/>
      <c r="C14" s="62"/>
      <c r="D14" s="63"/>
      <c r="E14" s="70"/>
      <c r="F14" s="70"/>
      <c r="G14" s="4"/>
      <c r="H14" s="5"/>
      <c r="I14" s="5" t="str">
        <f t="shared" si="1"/>
        <v/>
      </c>
    </row>
    <row r="15" spans="1:9" x14ac:dyDescent="0.2">
      <c r="A15" s="55"/>
      <c r="B15" s="61"/>
      <c r="C15" s="62"/>
      <c r="D15" s="63"/>
      <c r="E15" s="70"/>
      <c r="F15" s="70"/>
      <c r="G15" s="4"/>
      <c r="H15" s="5"/>
      <c r="I15" s="5" t="str">
        <f t="shared" si="1"/>
        <v/>
      </c>
    </row>
    <row r="16" spans="1:9" x14ac:dyDescent="0.2">
      <c r="A16" s="55"/>
      <c r="B16" s="61"/>
      <c r="C16" s="62"/>
      <c r="D16" s="63"/>
      <c r="E16" s="70"/>
      <c r="F16" s="70"/>
      <c r="G16" s="4"/>
      <c r="H16" s="5"/>
      <c r="I16" s="5" t="str">
        <f t="shared" si="1"/>
        <v/>
      </c>
    </row>
    <row r="17" spans="1:9" x14ac:dyDescent="0.2">
      <c r="A17" s="55"/>
      <c r="B17" s="64"/>
      <c r="C17" s="65"/>
      <c r="D17" s="66"/>
      <c r="E17" s="70"/>
      <c r="F17" s="70"/>
      <c r="G17" s="4"/>
      <c r="H17" s="5"/>
      <c r="I17" s="5" t="str">
        <f t="shared" si="1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20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1324.7337700638673</v>
      </c>
      <c r="C20" s="18">
        <f>IF(H23&lt;2,"N/A",(B20/D20))</f>
        <v>0.26756522373949498</v>
      </c>
      <c r="D20" s="19">
        <f>AVERAGE(H3:H17)</f>
        <v>4951.068571428571</v>
      </c>
      <c r="E20" s="20">
        <f>IF(H23&lt;2,"N/A",(IF(C20&lt;=25%,"N/A",AVERAGE(I3:I17))))</f>
        <v>4526.2466666666669</v>
      </c>
      <c r="F20" s="19">
        <f>MEDIAN(H3:H17)</f>
        <v>4286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2" t="s">
        <v>29</v>
      </c>
      <c r="C22" s="72"/>
      <c r="D22" s="73">
        <f>IF(C20&lt;=25%,D20,MIN(E20:F20))</f>
        <v>4286</v>
      </c>
      <c r="E22" s="73"/>
    </row>
    <row r="23" spans="1:9" x14ac:dyDescent="0.2">
      <c r="B23" s="72" t="s">
        <v>11</v>
      </c>
      <c r="C23" s="72"/>
      <c r="D23" s="73">
        <f>ROUND(D22,2)*F3</f>
        <v>42860</v>
      </c>
      <c r="E23" s="73"/>
      <c r="G23" s="36" t="s">
        <v>38</v>
      </c>
      <c r="H23" s="37">
        <f>COUNT(H3:H17)</f>
        <v>7</v>
      </c>
    </row>
    <row r="24" spans="1:9" x14ac:dyDescent="0.2">
      <c r="B24" s="28"/>
      <c r="C24" s="28"/>
      <c r="D24" s="22"/>
      <c r="E24" s="22"/>
    </row>
    <row r="26" spans="1:9" x14ac:dyDescent="0.2">
      <c r="A26" s="46" t="s">
        <v>25</v>
      </c>
      <c r="B26" s="47"/>
      <c r="C26" s="47"/>
      <c r="D26" s="47"/>
      <c r="E26" s="47"/>
      <c r="F26" s="47"/>
      <c r="G26" s="47"/>
      <c r="H26" s="47"/>
      <c r="I26" s="48"/>
    </row>
    <row r="27" spans="1:9" x14ac:dyDescent="0.2">
      <c r="A27" s="49" t="s">
        <v>26</v>
      </c>
      <c r="B27" s="50"/>
      <c r="C27" s="50"/>
      <c r="D27" s="50"/>
      <c r="E27" s="50"/>
      <c r="F27" s="50"/>
      <c r="G27" s="50"/>
      <c r="H27" s="50"/>
      <c r="I27" s="51"/>
    </row>
    <row r="28" spans="1:9" x14ac:dyDescent="0.2">
      <c r="A28" s="49" t="s">
        <v>27</v>
      </c>
      <c r="B28" s="50"/>
      <c r="C28" s="50"/>
      <c r="D28" s="50"/>
      <c r="E28" s="50"/>
      <c r="F28" s="50"/>
      <c r="G28" s="50"/>
      <c r="H28" s="50"/>
      <c r="I28" s="51"/>
    </row>
    <row r="29" spans="1:9" ht="25.5" customHeight="1" x14ac:dyDescent="0.2">
      <c r="A29" s="52" t="s">
        <v>23</v>
      </c>
      <c r="B29" s="53"/>
      <c r="C29" s="53"/>
      <c r="D29" s="53"/>
      <c r="E29" s="53"/>
      <c r="F29" s="53"/>
      <c r="G29" s="53"/>
      <c r="H29" s="53"/>
      <c r="I29" s="54"/>
    </row>
    <row r="30" spans="1:9" x14ac:dyDescent="0.2">
      <c r="A30" s="49" t="s">
        <v>24</v>
      </c>
      <c r="B30" s="50"/>
      <c r="C30" s="50"/>
      <c r="D30" s="50"/>
      <c r="E30" s="50"/>
      <c r="F30" s="50"/>
      <c r="G30" s="50"/>
      <c r="H30" s="50"/>
      <c r="I30" s="51"/>
    </row>
    <row r="31" spans="1:9" x14ac:dyDescent="0.2">
      <c r="A31" s="49" t="s">
        <v>28</v>
      </c>
      <c r="B31" s="50"/>
      <c r="C31" s="50"/>
      <c r="D31" s="50"/>
      <c r="E31" s="50"/>
      <c r="F31" s="50"/>
      <c r="G31" s="50"/>
      <c r="H31" s="50"/>
      <c r="I31" s="51"/>
    </row>
    <row r="32" spans="1:9" ht="25.5" customHeight="1" x14ac:dyDescent="0.2">
      <c r="A32" s="43" t="s">
        <v>30</v>
      </c>
      <c r="B32" s="44"/>
      <c r="C32" s="44"/>
      <c r="D32" s="44"/>
      <c r="E32" s="44"/>
      <c r="F32" s="44"/>
      <c r="G32" s="44"/>
      <c r="H32" s="44"/>
      <c r="I32" s="4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5" sqref="H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7" t="s">
        <v>21</v>
      </c>
      <c r="B1" s="68"/>
      <c r="C1" s="68"/>
      <c r="D1" s="68"/>
      <c r="E1" s="68"/>
      <c r="F1" s="68"/>
      <c r="G1" s="68"/>
      <c r="H1" s="68"/>
      <c r="I1" s="69"/>
    </row>
    <row r="2" spans="1:9" x14ac:dyDescent="0.2">
      <c r="A2" s="55" t="s">
        <v>17</v>
      </c>
      <c r="B2" s="55" t="s">
        <v>1</v>
      </c>
      <c r="C2" s="56"/>
      <c r="D2" s="57"/>
      <c r="E2" s="2" t="s">
        <v>2</v>
      </c>
      <c r="F2" s="2" t="s">
        <v>3</v>
      </c>
      <c r="G2" s="2" t="s">
        <v>4</v>
      </c>
      <c r="H2" s="3" t="s">
        <v>5</v>
      </c>
      <c r="I2" s="26" t="s">
        <v>19</v>
      </c>
    </row>
    <row r="3" spans="1:9" ht="12.75" customHeight="1" x14ac:dyDescent="0.2">
      <c r="A3" s="55"/>
      <c r="B3" s="58" t="s">
        <v>45</v>
      </c>
      <c r="C3" s="59"/>
      <c r="D3" s="60"/>
      <c r="E3" s="70" t="s">
        <v>10</v>
      </c>
      <c r="F3" s="71">
        <v>10</v>
      </c>
      <c r="G3" s="4" t="s">
        <v>49</v>
      </c>
      <c r="H3" s="5">
        <v>900</v>
      </c>
      <c r="I3" s="5">
        <f t="shared" ref="I3:I5" si="0">IF(H3="","",(IF($C$20&lt;25%,"N/A",IF(H3&lt;=($D$20+$B$20),H3,"Descartado"))))</f>
        <v>900</v>
      </c>
    </row>
    <row r="4" spans="1:9" x14ac:dyDescent="0.2">
      <c r="A4" s="55"/>
      <c r="B4" s="61"/>
      <c r="C4" s="62"/>
      <c r="D4" s="63"/>
      <c r="E4" s="70"/>
      <c r="F4" s="70"/>
      <c r="G4" s="4" t="s">
        <v>53</v>
      </c>
      <c r="H4" s="5">
        <v>862.99</v>
      </c>
      <c r="I4" s="5">
        <f t="shared" si="0"/>
        <v>862.99</v>
      </c>
    </row>
    <row r="5" spans="1:9" x14ac:dyDescent="0.2">
      <c r="A5" s="55"/>
      <c r="B5" s="61"/>
      <c r="C5" s="62"/>
      <c r="D5" s="63"/>
      <c r="E5" s="70"/>
      <c r="F5" s="70"/>
      <c r="G5" s="4" t="s">
        <v>51</v>
      </c>
      <c r="H5" s="5">
        <v>863</v>
      </c>
      <c r="I5" s="5">
        <f t="shared" si="0"/>
        <v>863</v>
      </c>
    </row>
    <row r="6" spans="1:9" x14ac:dyDescent="0.2">
      <c r="A6" s="55"/>
      <c r="B6" s="61"/>
      <c r="C6" s="62"/>
      <c r="D6" s="63"/>
      <c r="E6" s="70"/>
      <c r="F6" s="70"/>
      <c r="G6" s="4" t="s">
        <v>52</v>
      </c>
      <c r="H6" s="5">
        <v>1800</v>
      </c>
      <c r="I6" s="5" t="str">
        <f t="shared" ref="I6:I17" si="1">IF(H6="","",(IF($C$20&lt;25%,"N/A",IF(H6&lt;=($D$20+$B$20),H6,"Descartado"))))</f>
        <v>Descartado</v>
      </c>
    </row>
    <row r="7" spans="1:9" x14ac:dyDescent="0.2">
      <c r="A7" s="55"/>
      <c r="B7" s="61"/>
      <c r="C7" s="62"/>
      <c r="D7" s="63"/>
      <c r="E7" s="70"/>
      <c r="F7" s="70"/>
      <c r="G7" s="4"/>
      <c r="H7" s="5"/>
      <c r="I7" s="5" t="str">
        <f t="shared" si="1"/>
        <v/>
      </c>
    </row>
    <row r="8" spans="1:9" x14ac:dyDescent="0.2">
      <c r="A8" s="55"/>
      <c r="B8" s="61"/>
      <c r="C8" s="62"/>
      <c r="D8" s="63"/>
      <c r="E8" s="70"/>
      <c r="F8" s="70"/>
      <c r="G8" s="4"/>
      <c r="H8" s="5"/>
      <c r="I8" s="5" t="str">
        <f t="shared" si="1"/>
        <v/>
      </c>
    </row>
    <row r="9" spans="1:9" x14ac:dyDescent="0.2">
      <c r="A9" s="55"/>
      <c r="B9" s="61"/>
      <c r="C9" s="62"/>
      <c r="D9" s="63"/>
      <c r="E9" s="70"/>
      <c r="F9" s="70"/>
      <c r="G9" s="4"/>
      <c r="H9" s="5"/>
      <c r="I9" s="5" t="str">
        <f t="shared" si="1"/>
        <v/>
      </c>
    </row>
    <row r="10" spans="1:9" x14ac:dyDescent="0.2">
      <c r="A10" s="55"/>
      <c r="B10" s="61"/>
      <c r="C10" s="62"/>
      <c r="D10" s="63"/>
      <c r="E10" s="70"/>
      <c r="F10" s="70"/>
      <c r="G10" s="4"/>
      <c r="H10" s="5"/>
      <c r="I10" s="5" t="str">
        <f t="shared" si="1"/>
        <v/>
      </c>
    </row>
    <row r="11" spans="1:9" x14ac:dyDescent="0.2">
      <c r="A11" s="55"/>
      <c r="B11" s="61"/>
      <c r="C11" s="62"/>
      <c r="D11" s="63"/>
      <c r="E11" s="70"/>
      <c r="F11" s="70"/>
      <c r="G11" s="4"/>
      <c r="H11" s="5"/>
      <c r="I11" s="5" t="str">
        <f t="shared" si="1"/>
        <v/>
      </c>
    </row>
    <row r="12" spans="1:9" x14ac:dyDescent="0.2">
      <c r="A12" s="55"/>
      <c r="B12" s="61"/>
      <c r="C12" s="62"/>
      <c r="D12" s="63"/>
      <c r="E12" s="70"/>
      <c r="F12" s="70"/>
      <c r="G12" s="4"/>
      <c r="H12" s="5"/>
      <c r="I12" s="5" t="str">
        <f t="shared" si="1"/>
        <v/>
      </c>
    </row>
    <row r="13" spans="1:9" x14ac:dyDescent="0.2">
      <c r="A13" s="55"/>
      <c r="B13" s="61"/>
      <c r="C13" s="62"/>
      <c r="D13" s="63"/>
      <c r="E13" s="70"/>
      <c r="F13" s="70"/>
      <c r="G13" s="4"/>
      <c r="H13" s="5"/>
      <c r="I13" s="5" t="str">
        <f t="shared" si="1"/>
        <v/>
      </c>
    </row>
    <row r="14" spans="1:9" x14ac:dyDescent="0.2">
      <c r="A14" s="55"/>
      <c r="B14" s="61"/>
      <c r="C14" s="62"/>
      <c r="D14" s="63"/>
      <c r="E14" s="70"/>
      <c r="F14" s="70"/>
      <c r="G14" s="4"/>
      <c r="H14" s="5"/>
      <c r="I14" s="5" t="str">
        <f t="shared" si="1"/>
        <v/>
      </c>
    </row>
    <row r="15" spans="1:9" x14ac:dyDescent="0.2">
      <c r="A15" s="55"/>
      <c r="B15" s="61"/>
      <c r="C15" s="62"/>
      <c r="D15" s="63"/>
      <c r="E15" s="70"/>
      <c r="F15" s="70"/>
      <c r="G15" s="4"/>
      <c r="H15" s="5"/>
      <c r="I15" s="5" t="str">
        <f t="shared" si="1"/>
        <v/>
      </c>
    </row>
    <row r="16" spans="1:9" x14ac:dyDescent="0.2">
      <c r="A16" s="55"/>
      <c r="B16" s="61"/>
      <c r="C16" s="62"/>
      <c r="D16" s="63"/>
      <c r="E16" s="70"/>
      <c r="F16" s="70"/>
      <c r="G16" s="4"/>
      <c r="H16" s="5"/>
      <c r="I16" s="5" t="str">
        <f t="shared" si="1"/>
        <v/>
      </c>
    </row>
    <row r="17" spans="1:9" x14ac:dyDescent="0.2">
      <c r="A17" s="55"/>
      <c r="B17" s="64"/>
      <c r="C17" s="65"/>
      <c r="D17" s="66"/>
      <c r="E17" s="70"/>
      <c r="F17" s="70"/>
      <c r="G17" s="4"/>
      <c r="H17" s="5"/>
      <c r="I17" s="5" t="str">
        <f t="shared" si="1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20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462.66397816521965</v>
      </c>
      <c r="C20" s="18">
        <f>IF(H23&lt;2,"N/A",(B20/D20))</f>
        <v>0.41813377632142834</v>
      </c>
      <c r="D20" s="19">
        <f>AVERAGE(H3:H17)</f>
        <v>1106.4974999999999</v>
      </c>
      <c r="E20" s="20">
        <f>IF(H23&lt;2,"N/A",(IF(C20&lt;=25%,"N/A",AVERAGE(I3:I17))))</f>
        <v>875.32999999999993</v>
      </c>
      <c r="F20" s="19">
        <f>MEDIAN(H3:H17)</f>
        <v>881.5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2" t="s">
        <v>29</v>
      </c>
      <c r="C22" s="72"/>
      <c r="D22" s="73">
        <f>IF(C20&lt;=25%,D20,MIN(E20:F20))</f>
        <v>875.32999999999993</v>
      </c>
      <c r="E22" s="73"/>
    </row>
    <row r="23" spans="1:9" x14ac:dyDescent="0.2">
      <c r="B23" s="72" t="s">
        <v>11</v>
      </c>
      <c r="C23" s="72"/>
      <c r="D23" s="73">
        <f>ROUND(D22,2)*F3</f>
        <v>8753.3000000000011</v>
      </c>
      <c r="E23" s="73"/>
      <c r="G23" s="36" t="s">
        <v>38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46" t="s">
        <v>25</v>
      </c>
      <c r="B26" s="47"/>
      <c r="C26" s="47"/>
      <c r="D26" s="47"/>
      <c r="E26" s="47"/>
      <c r="F26" s="47"/>
      <c r="G26" s="47"/>
      <c r="H26" s="47"/>
      <c r="I26" s="48"/>
    </row>
    <row r="27" spans="1:9" x14ac:dyDescent="0.2">
      <c r="A27" s="49" t="s">
        <v>26</v>
      </c>
      <c r="B27" s="50"/>
      <c r="C27" s="50"/>
      <c r="D27" s="50"/>
      <c r="E27" s="50"/>
      <c r="F27" s="50"/>
      <c r="G27" s="50"/>
      <c r="H27" s="50"/>
      <c r="I27" s="51"/>
    </row>
    <row r="28" spans="1:9" x14ac:dyDescent="0.2">
      <c r="A28" s="49" t="s">
        <v>27</v>
      </c>
      <c r="B28" s="50"/>
      <c r="C28" s="50"/>
      <c r="D28" s="50"/>
      <c r="E28" s="50"/>
      <c r="F28" s="50"/>
      <c r="G28" s="50"/>
      <c r="H28" s="50"/>
      <c r="I28" s="51"/>
    </row>
    <row r="29" spans="1:9" ht="25.5" customHeight="1" x14ac:dyDescent="0.2">
      <c r="A29" s="52" t="s">
        <v>23</v>
      </c>
      <c r="B29" s="53"/>
      <c r="C29" s="53"/>
      <c r="D29" s="53"/>
      <c r="E29" s="53"/>
      <c r="F29" s="53"/>
      <c r="G29" s="53"/>
      <c r="H29" s="53"/>
      <c r="I29" s="54"/>
    </row>
    <row r="30" spans="1:9" x14ac:dyDescent="0.2">
      <c r="A30" s="49" t="s">
        <v>24</v>
      </c>
      <c r="B30" s="50"/>
      <c r="C30" s="50"/>
      <c r="D30" s="50"/>
      <c r="E30" s="50"/>
      <c r="F30" s="50"/>
      <c r="G30" s="50"/>
      <c r="H30" s="50"/>
      <c r="I30" s="51"/>
    </row>
    <row r="31" spans="1:9" x14ac:dyDescent="0.2">
      <c r="A31" s="49" t="s">
        <v>28</v>
      </c>
      <c r="B31" s="50"/>
      <c r="C31" s="50"/>
      <c r="D31" s="50"/>
      <c r="E31" s="50"/>
      <c r="F31" s="50"/>
      <c r="G31" s="50"/>
      <c r="H31" s="50"/>
      <c r="I31" s="51"/>
    </row>
    <row r="32" spans="1:9" ht="25.5" customHeight="1" x14ac:dyDescent="0.2">
      <c r="A32" s="43" t="s">
        <v>30</v>
      </c>
      <c r="B32" s="44"/>
      <c r="C32" s="44"/>
      <c r="D32" s="44"/>
      <c r="E32" s="44"/>
      <c r="F32" s="44"/>
      <c r="G32" s="44"/>
      <c r="H32" s="44"/>
      <c r="I32" s="4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7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7" sqref="G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7" t="s">
        <v>21</v>
      </c>
      <c r="B1" s="68"/>
      <c r="C1" s="68"/>
      <c r="D1" s="68"/>
      <c r="E1" s="68"/>
      <c r="F1" s="68"/>
      <c r="G1" s="68"/>
      <c r="H1" s="68"/>
      <c r="I1" s="69"/>
    </row>
    <row r="2" spans="1:9" x14ac:dyDescent="0.2">
      <c r="A2" s="55" t="s">
        <v>18</v>
      </c>
      <c r="B2" s="55" t="s">
        <v>1</v>
      </c>
      <c r="C2" s="56"/>
      <c r="D2" s="57"/>
      <c r="E2" s="2" t="s">
        <v>2</v>
      </c>
      <c r="F2" s="2" t="s">
        <v>3</v>
      </c>
      <c r="G2" s="2" t="s">
        <v>4</v>
      </c>
      <c r="H2" s="3" t="s">
        <v>5</v>
      </c>
      <c r="I2" s="26" t="s">
        <v>19</v>
      </c>
    </row>
    <row r="3" spans="1:9" ht="12.75" customHeight="1" x14ac:dyDescent="0.2">
      <c r="A3" s="55"/>
      <c r="B3" s="58" t="s">
        <v>46</v>
      </c>
      <c r="C3" s="59"/>
      <c r="D3" s="60"/>
      <c r="E3" s="70" t="s">
        <v>10</v>
      </c>
      <c r="F3" s="71">
        <v>10</v>
      </c>
      <c r="G3" s="4" t="s">
        <v>49</v>
      </c>
      <c r="H3" s="5">
        <v>650</v>
      </c>
      <c r="I3" s="5" t="str">
        <f t="shared" ref="I3:I6" si="0">IF(H3="","",(IF($C$20&lt;25%,"N/A",IF(H3&lt;=($D$20+$B$20),H3,"Descartado"))))</f>
        <v>N/A</v>
      </c>
    </row>
    <row r="4" spans="1:9" x14ac:dyDescent="0.2">
      <c r="A4" s="55"/>
      <c r="B4" s="61"/>
      <c r="C4" s="62"/>
      <c r="D4" s="63"/>
      <c r="E4" s="70"/>
      <c r="F4" s="70"/>
      <c r="G4" s="4" t="s">
        <v>53</v>
      </c>
      <c r="H4" s="5">
        <v>414</v>
      </c>
      <c r="I4" s="5" t="str">
        <f t="shared" si="0"/>
        <v>N/A</v>
      </c>
    </row>
    <row r="5" spans="1:9" x14ac:dyDescent="0.2">
      <c r="A5" s="55"/>
      <c r="B5" s="61"/>
      <c r="C5" s="62"/>
      <c r="D5" s="63"/>
      <c r="E5" s="70"/>
      <c r="F5" s="70"/>
      <c r="G5" s="4" t="s">
        <v>51</v>
      </c>
      <c r="H5" s="5">
        <v>425</v>
      </c>
      <c r="I5" s="5" t="str">
        <f t="shared" si="0"/>
        <v>N/A</v>
      </c>
    </row>
    <row r="6" spans="1:9" x14ac:dyDescent="0.2">
      <c r="A6" s="55"/>
      <c r="B6" s="61"/>
      <c r="C6" s="62"/>
      <c r="D6" s="63"/>
      <c r="E6" s="70"/>
      <c r="F6" s="70"/>
      <c r="G6" s="4" t="s">
        <v>52</v>
      </c>
      <c r="H6" s="5">
        <v>509</v>
      </c>
      <c r="I6" s="5" t="str">
        <f t="shared" si="0"/>
        <v>N/A</v>
      </c>
    </row>
    <row r="7" spans="1:9" x14ac:dyDescent="0.2">
      <c r="A7" s="55"/>
      <c r="B7" s="61"/>
      <c r="C7" s="62"/>
      <c r="D7" s="63"/>
      <c r="E7" s="70"/>
      <c r="F7" s="70"/>
      <c r="G7" s="4"/>
      <c r="H7" s="5"/>
      <c r="I7" s="5" t="str">
        <f t="shared" ref="I7:I17" si="1">IF(H7="","",(IF($C$20&lt;25%,"N/A",IF(H7&lt;=($D$20+$B$20),H7,"Descartado"))))</f>
        <v/>
      </c>
    </row>
    <row r="8" spans="1:9" x14ac:dyDescent="0.2">
      <c r="A8" s="55"/>
      <c r="B8" s="61"/>
      <c r="C8" s="62"/>
      <c r="D8" s="63"/>
      <c r="E8" s="70"/>
      <c r="F8" s="70"/>
      <c r="G8" s="4"/>
      <c r="H8" s="5"/>
      <c r="I8" s="5" t="str">
        <f t="shared" si="1"/>
        <v/>
      </c>
    </row>
    <row r="9" spans="1:9" x14ac:dyDescent="0.2">
      <c r="A9" s="55"/>
      <c r="B9" s="61"/>
      <c r="C9" s="62"/>
      <c r="D9" s="63"/>
      <c r="E9" s="70"/>
      <c r="F9" s="70"/>
      <c r="G9" s="4"/>
      <c r="H9" s="5"/>
      <c r="I9" s="5" t="str">
        <f t="shared" si="1"/>
        <v/>
      </c>
    </row>
    <row r="10" spans="1:9" x14ac:dyDescent="0.2">
      <c r="A10" s="55"/>
      <c r="B10" s="61"/>
      <c r="C10" s="62"/>
      <c r="D10" s="63"/>
      <c r="E10" s="70"/>
      <c r="F10" s="70"/>
      <c r="G10" s="4"/>
      <c r="H10" s="5"/>
      <c r="I10" s="5" t="str">
        <f t="shared" si="1"/>
        <v/>
      </c>
    </row>
    <row r="11" spans="1:9" x14ac:dyDescent="0.2">
      <c r="A11" s="55"/>
      <c r="B11" s="61"/>
      <c r="C11" s="62"/>
      <c r="D11" s="63"/>
      <c r="E11" s="70"/>
      <c r="F11" s="70"/>
      <c r="G11" s="4"/>
      <c r="H11" s="5"/>
      <c r="I11" s="5" t="str">
        <f t="shared" si="1"/>
        <v/>
      </c>
    </row>
    <row r="12" spans="1:9" x14ac:dyDescent="0.2">
      <c r="A12" s="55"/>
      <c r="B12" s="61"/>
      <c r="C12" s="62"/>
      <c r="D12" s="63"/>
      <c r="E12" s="70"/>
      <c r="F12" s="70"/>
      <c r="G12" s="4"/>
      <c r="H12" s="5"/>
      <c r="I12" s="5" t="str">
        <f t="shared" si="1"/>
        <v/>
      </c>
    </row>
    <row r="13" spans="1:9" x14ac:dyDescent="0.2">
      <c r="A13" s="55"/>
      <c r="B13" s="61"/>
      <c r="C13" s="62"/>
      <c r="D13" s="63"/>
      <c r="E13" s="70"/>
      <c r="F13" s="70"/>
      <c r="G13" s="4"/>
      <c r="H13" s="5"/>
      <c r="I13" s="5" t="str">
        <f t="shared" si="1"/>
        <v/>
      </c>
    </row>
    <row r="14" spans="1:9" x14ac:dyDescent="0.2">
      <c r="A14" s="55"/>
      <c r="B14" s="61"/>
      <c r="C14" s="62"/>
      <c r="D14" s="63"/>
      <c r="E14" s="70"/>
      <c r="F14" s="70"/>
      <c r="G14" s="4"/>
      <c r="H14" s="5"/>
      <c r="I14" s="5" t="str">
        <f t="shared" si="1"/>
        <v/>
      </c>
    </row>
    <row r="15" spans="1:9" x14ac:dyDescent="0.2">
      <c r="A15" s="55"/>
      <c r="B15" s="61"/>
      <c r="C15" s="62"/>
      <c r="D15" s="63"/>
      <c r="E15" s="70"/>
      <c r="F15" s="70"/>
      <c r="G15" s="4"/>
      <c r="H15" s="5"/>
      <c r="I15" s="5" t="str">
        <f t="shared" si="1"/>
        <v/>
      </c>
    </row>
    <row r="16" spans="1:9" x14ac:dyDescent="0.2">
      <c r="A16" s="55"/>
      <c r="B16" s="61"/>
      <c r="C16" s="62"/>
      <c r="D16" s="63"/>
      <c r="E16" s="70"/>
      <c r="F16" s="70"/>
      <c r="G16" s="4"/>
      <c r="H16" s="5"/>
      <c r="I16" s="5" t="str">
        <f t="shared" si="1"/>
        <v/>
      </c>
    </row>
    <row r="17" spans="1:9" x14ac:dyDescent="0.2">
      <c r="A17" s="55"/>
      <c r="B17" s="64"/>
      <c r="C17" s="65"/>
      <c r="D17" s="66"/>
      <c r="E17" s="70"/>
      <c r="F17" s="70"/>
      <c r="G17" s="4"/>
      <c r="H17" s="5"/>
      <c r="I17" s="5" t="str">
        <f t="shared" si="1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20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108.93576088686396</v>
      </c>
      <c r="C20" s="18">
        <f>IF(H23&lt;2,"N/A",(B20/D20))</f>
        <v>0.21808961138511304</v>
      </c>
      <c r="D20" s="19">
        <f>AVERAGE(H3:H17)</f>
        <v>499.5</v>
      </c>
      <c r="E20" s="20" t="str">
        <f>IF(H23&lt;2,"N/A",(IF(C20&lt;=25%,"N/A",AVERAGE(I3:I17))))</f>
        <v>N/A</v>
      </c>
      <c r="F20" s="19">
        <f>MEDIAN(H3:H17)</f>
        <v>467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2" t="s">
        <v>29</v>
      </c>
      <c r="C22" s="72"/>
      <c r="D22" s="73">
        <f>IF(C20&lt;=25%,D20,MIN(E20:F20))</f>
        <v>499.5</v>
      </c>
      <c r="E22" s="73"/>
    </row>
    <row r="23" spans="1:9" x14ac:dyDescent="0.2">
      <c r="B23" s="72" t="s">
        <v>11</v>
      </c>
      <c r="C23" s="72"/>
      <c r="D23" s="73">
        <f>ROUND(D22,2)*F3</f>
        <v>4995</v>
      </c>
      <c r="E23" s="73"/>
      <c r="G23" s="36" t="s">
        <v>38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46" t="s">
        <v>25</v>
      </c>
      <c r="B26" s="47"/>
      <c r="C26" s="47"/>
      <c r="D26" s="47"/>
      <c r="E26" s="47"/>
      <c r="F26" s="47"/>
      <c r="G26" s="47"/>
      <c r="H26" s="47"/>
      <c r="I26" s="48"/>
    </row>
    <row r="27" spans="1:9" x14ac:dyDescent="0.2">
      <c r="A27" s="49" t="s">
        <v>26</v>
      </c>
      <c r="B27" s="50"/>
      <c r="C27" s="50"/>
      <c r="D27" s="50"/>
      <c r="E27" s="50"/>
      <c r="F27" s="50"/>
      <c r="G27" s="50"/>
      <c r="H27" s="50"/>
      <c r="I27" s="51"/>
    </row>
    <row r="28" spans="1:9" x14ac:dyDescent="0.2">
      <c r="A28" s="49" t="s">
        <v>27</v>
      </c>
      <c r="B28" s="50"/>
      <c r="C28" s="50"/>
      <c r="D28" s="50"/>
      <c r="E28" s="50"/>
      <c r="F28" s="50"/>
      <c r="G28" s="50"/>
      <c r="H28" s="50"/>
      <c r="I28" s="51"/>
    </row>
    <row r="29" spans="1:9" ht="25.5" customHeight="1" x14ac:dyDescent="0.2">
      <c r="A29" s="52" t="s">
        <v>23</v>
      </c>
      <c r="B29" s="53"/>
      <c r="C29" s="53"/>
      <c r="D29" s="53"/>
      <c r="E29" s="53"/>
      <c r="F29" s="53"/>
      <c r="G29" s="53"/>
      <c r="H29" s="53"/>
      <c r="I29" s="54"/>
    </row>
    <row r="30" spans="1:9" x14ac:dyDescent="0.2">
      <c r="A30" s="49" t="s">
        <v>24</v>
      </c>
      <c r="B30" s="50"/>
      <c r="C30" s="50"/>
      <c r="D30" s="50"/>
      <c r="E30" s="50"/>
      <c r="F30" s="50"/>
      <c r="G30" s="50"/>
      <c r="H30" s="50"/>
      <c r="I30" s="51"/>
    </row>
    <row r="31" spans="1:9" x14ac:dyDescent="0.2">
      <c r="A31" s="49" t="s">
        <v>28</v>
      </c>
      <c r="B31" s="50"/>
      <c r="C31" s="50"/>
      <c r="D31" s="50"/>
      <c r="E31" s="50"/>
      <c r="F31" s="50"/>
      <c r="G31" s="50"/>
      <c r="H31" s="50"/>
      <c r="I31" s="51"/>
    </row>
    <row r="32" spans="1:9" ht="25.5" customHeight="1" x14ac:dyDescent="0.2">
      <c r="A32" s="43" t="s">
        <v>30</v>
      </c>
      <c r="B32" s="44"/>
      <c r="C32" s="44"/>
      <c r="D32" s="44"/>
      <c r="E32" s="44"/>
      <c r="F32" s="44"/>
      <c r="G32" s="44"/>
      <c r="H32" s="44"/>
      <c r="I32" s="45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7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A2" sqref="A2:A1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11" style="1" customWidth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7" t="s">
        <v>21</v>
      </c>
      <c r="B1" s="68"/>
      <c r="C1" s="68"/>
      <c r="D1" s="68"/>
      <c r="E1" s="68"/>
      <c r="F1" s="68"/>
      <c r="G1" s="68"/>
      <c r="H1" s="68"/>
      <c r="I1" s="69"/>
    </row>
    <row r="2" spans="1:9" x14ac:dyDescent="0.2">
      <c r="A2" s="55" t="s">
        <v>58</v>
      </c>
      <c r="B2" s="55" t="s">
        <v>1</v>
      </c>
      <c r="C2" s="56"/>
      <c r="D2" s="57"/>
      <c r="E2" s="41" t="s">
        <v>2</v>
      </c>
      <c r="F2" s="41" t="s">
        <v>3</v>
      </c>
      <c r="G2" s="41" t="s">
        <v>4</v>
      </c>
      <c r="H2" s="3" t="s">
        <v>5</v>
      </c>
      <c r="I2" s="26" t="s">
        <v>19</v>
      </c>
    </row>
    <row r="3" spans="1:9" ht="12.75" customHeight="1" x14ac:dyDescent="0.2">
      <c r="A3" s="55"/>
      <c r="B3" s="58" t="s">
        <v>48</v>
      </c>
      <c r="C3" s="59"/>
      <c r="D3" s="60"/>
      <c r="E3" s="70" t="s">
        <v>10</v>
      </c>
      <c r="F3" s="71">
        <v>12</v>
      </c>
      <c r="G3" s="4" t="s">
        <v>49</v>
      </c>
      <c r="H3" s="5">
        <v>2800</v>
      </c>
      <c r="I3" s="5" t="str">
        <f t="shared" ref="I3:I17" si="0">IF(H3="","",(IF($C$20&lt;25%,"N/A",IF(H3&lt;=($D$20+$B$20),H3,"Descartado"))))</f>
        <v>Descartado</v>
      </c>
    </row>
    <row r="4" spans="1:9" x14ac:dyDescent="0.2">
      <c r="A4" s="55"/>
      <c r="B4" s="61"/>
      <c r="C4" s="62"/>
      <c r="D4" s="63"/>
      <c r="E4" s="70"/>
      <c r="F4" s="70"/>
      <c r="G4" s="4" t="s">
        <v>53</v>
      </c>
      <c r="H4" s="5">
        <v>1739.99</v>
      </c>
      <c r="I4" s="5">
        <f t="shared" si="0"/>
        <v>1739.99</v>
      </c>
    </row>
    <row r="5" spans="1:9" x14ac:dyDescent="0.2">
      <c r="A5" s="55"/>
      <c r="B5" s="61"/>
      <c r="C5" s="62"/>
      <c r="D5" s="63"/>
      <c r="E5" s="70"/>
      <c r="F5" s="70"/>
      <c r="G5" s="4" t="s">
        <v>51</v>
      </c>
      <c r="H5" s="5">
        <v>1749.98</v>
      </c>
      <c r="I5" s="5">
        <f t="shared" si="0"/>
        <v>1749.98</v>
      </c>
    </row>
    <row r="6" spans="1:9" x14ac:dyDescent="0.2">
      <c r="A6" s="55"/>
      <c r="B6" s="61"/>
      <c r="C6" s="62"/>
      <c r="D6" s="63"/>
      <c r="E6" s="70"/>
      <c r="F6" s="70"/>
      <c r="G6" s="4" t="s">
        <v>52</v>
      </c>
      <c r="H6" s="5">
        <v>1740</v>
      </c>
      <c r="I6" s="5">
        <f t="shared" si="0"/>
        <v>1740</v>
      </c>
    </row>
    <row r="7" spans="1:9" x14ac:dyDescent="0.2">
      <c r="A7" s="55"/>
      <c r="B7" s="61"/>
      <c r="C7" s="62"/>
      <c r="D7" s="63"/>
      <c r="E7" s="70"/>
      <c r="F7" s="70"/>
      <c r="G7" s="4"/>
      <c r="H7" s="5"/>
      <c r="I7" s="5" t="str">
        <f t="shared" si="0"/>
        <v/>
      </c>
    </row>
    <row r="8" spans="1:9" x14ac:dyDescent="0.2">
      <c r="A8" s="55"/>
      <c r="B8" s="61"/>
      <c r="C8" s="62"/>
      <c r="D8" s="63"/>
      <c r="E8" s="70"/>
      <c r="F8" s="70"/>
      <c r="G8" s="4"/>
      <c r="H8" s="5"/>
      <c r="I8" s="5" t="str">
        <f t="shared" si="0"/>
        <v/>
      </c>
    </row>
    <row r="9" spans="1:9" x14ac:dyDescent="0.2">
      <c r="A9" s="55"/>
      <c r="B9" s="61"/>
      <c r="C9" s="62"/>
      <c r="D9" s="63"/>
      <c r="E9" s="70"/>
      <c r="F9" s="70"/>
      <c r="G9" s="4"/>
      <c r="H9" s="5"/>
      <c r="I9" s="5" t="str">
        <f t="shared" si="0"/>
        <v/>
      </c>
    </row>
    <row r="10" spans="1:9" x14ac:dyDescent="0.2">
      <c r="A10" s="55"/>
      <c r="B10" s="61"/>
      <c r="C10" s="62"/>
      <c r="D10" s="63"/>
      <c r="E10" s="70"/>
      <c r="F10" s="70"/>
      <c r="G10" s="4"/>
      <c r="H10" s="5"/>
      <c r="I10" s="5" t="str">
        <f t="shared" si="0"/>
        <v/>
      </c>
    </row>
    <row r="11" spans="1:9" x14ac:dyDescent="0.2">
      <c r="A11" s="55"/>
      <c r="B11" s="61"/>
      <c r="C11" s="62"/>
      <c r="D11" s="63"/>
      <c r="E11" s="70"/>
      <c r="F11" s="70"/>
      <c r="G11" s="4"/>
      <c r="H11" s="5"/>
      <c r="I11" s="5" t="str">
        <f t="shared" si="0"/>
        <v/>
      </c>
    </row>
    <row r="12" spans="1:9" x14ac:dyDescent="0.2">
      <c r="A12" s="55"/>
      <c r="B12" s="61"/>
      <c r="C12" s="62"/>
      <c r="D12" s="63"/>
      <c r="E12" s="70"/>
      <c r="F12" s="70"/>
      <c r="G12" s="4"/>
      <c r="H12" s="5"/>
      <c r="I12" s="5" t="str">
        <f t="shared" si="0"/>
        <v/>
      </c>
    </row>
    <row r="13" spans="1:9" x14ac:dyDescent="0.2">
      <c r="A13" s="55"/>
      <c r="B13" s="61"/>
      <c r="C13" s="62"/>
      <c r="D13" s="63"/>
      <c r="E13" s="70"/>
      <c r="F13" s="70"/>
      <c r="G13" s="4"/>
      <c r="H13" s="5"/>
      <c r="I13" s="5" t="str">
        <f t="shared" si="0"/>
        <v/>
      </c>
    </row>
    <row r="14" spans="1:9" x14ac:dyDescent="0.2">
      <c r="A14" s="55"/>
      <c r="B14" s="61"/>
      <c r="C14" s="62"/>
      <c r="D14" s="63"/>
      <c r="E14" s="70"/>
      <c r="F14" s="70"/>
      <c r="G14" s="4"/>
      <c r="H14" s="5"/>
      <c r="I14" s="5" t="str">
        <f t="shared" si="0"/>
        <v/>
      </c>
    </row>
    <row r="15" spans="1:9" x14ac:dyDescent="0.2">
      <c r="A15" s="55"/>
      <c r="B15" s="61"/>
      <c r="C15" s="62"/>
      <c r="D15" s="63"/>
      <c r="E15" s="70"/>
      <c r="F15" s="70"/>
      <c r="G15" s="4"/>
      <c r="H15" s="5"/>
      <c r="I15" s="5" t="str">
        <f t="shared" si="0"/>
        <v/>
      </c>
    </row>
    <row r="16" spans="1:9" x14ac:dyDescent="0.2">
      <c r="A16" s="55"/>
      <c r="B16" s="61"/>
      <c r="C16" s="62"/>
      <c r="D16" s="63"/>
      <c r="E16" s="70"/>
      <c r="F16" s="70"/>
      <c r="G16" s="4"/>
      <c r="H16" s="5"/>
      <c r="I16" s="5" t="str">
        <f t="shared" si="0"/>
        <v/>
      </c>
    </row>
    <row r="17" spans="1:9" x14ac:dyDescent="0.2">
      <c r="A17" s="55"/>
      <c r="B17" s="64"/>
      <c r="C17" s="65"/>
      <c r="D17" s="66"/>
      <c r="E17" s="70"/>
      <c r="F17" s="7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25.5" x14ac:dyDescent="0.2">
      <c r="A19" s="10"/>
      <c r="B19" s="3" t="s">
        <v>6</v>
      </c>
      <c r="C19" s="11" t="s">
        <v>7</v>
      </c>
      <c r="D19" s="12" t="s">
        <v>8</v>
      </c>
      <c r="E19" s="13" t="s">
        <v>20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528.35930018470174</v>
      </c>
      <c r="C20" s="18">
        <f>IF(H23&lt;2,"N/A",(B20/D20))</f>
        <v>0.26319366084042745</v>
      </c>
      <c r="D20" s="19">
        <f>AVERAGE(H3:H17)</f>
        <v>2007.4924999999998</v>
      </c>
      <c r="E20" s="20">
        <f>IF(H23&lt;2,"N/A",(IF(C20&lt;=25%,"N/A",AVERAGE(I3:I17))))</f>
        <v>1743.3233333333335</v>
      </c>
      <c r="F20" s="19">
        <f>MEDIAN(H3:H17)</f>
        <v>1744.99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2" t="s">
        <v>29</v>
      </c>
      <c r="C22" s="72"/>
      <c r="D22" s="73">
        <f>IF(C20&lt;=25%,D20,MIN(E20:F20))</f>
        <v>1743.3233333333335</v>
      </c>
      <c r="E22" s="73"/>
    </row>
    <row r="23" spans="1:9" x14ac:dyDescent="0.2">
      <c r="B23" s="72" t="s">
        <v>11</v>
      </c>
      <c r="C23" s="72"/>
      <c r="D23" s="73">
        <f>ROUND(D22,2)*F3</f>
        <v>20919.84</v>
      </c>
      <c r="E23" s="73"/>
      <c r="G23" s="36" t="s">
        <v>38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46" t="s">
        <v>25</v>
      </c>
      <c r="B26" s="47"/>
      <c r="C26" s="47"/>
      <c r="D26" s="47"/>
      <c r="E26" s="47"/>
      <c r="F26" s="47"/>
      <c r="G26" s="47"/>
      <c r="H26" s="47"/>
      <c r="I26" s="48"/>
    </row>
    <row r="27" spans="1:9" x14ac:dyDescent="0.2">
      <c r="A27" s="49" t="s">
        <v>26</v>
      </c>
      <c r="B27" s="50"/>
      <c r="C27" s="50"/>
      <c r="D27" s="50"/>
      <c r="E27" s="50"/>
      <c r="F27" s="50"/>
      <c r="G27" s="50"/>
      <c r="H27" s="50"/>
      <c r="I27" s="51"/>
    </row>
    <row r="28" spans="1:9" x14ac:dyDescent="0.2">
      <c r="A28" s="49" t="s">
        <v>27</v>
      </c>
      <c r="B28" s="50"/>
      <c r="C28" s="50"/>
      <c r="D28" s="50"/>
      <c r="E28" s="50"/>
      <c r="F28" s="50"/>
      <c r="G28" s="50"/>
      <c r="H28" s="50"/>
      <c r="I28" s="51"/>
    </row>
    <row r="29" spans="1:9" ht="25.5" customHeight="1" x14ac:dyDescent="0.2">
      <c r="A29" s="52" t="s">
        <v>23</v>
      </c>
      <c r="B29" s="53"/>
      <c r="C29" s="53"/>
      <c r="D29" s="53"/>
      <c r="E29" s="53"/>
      <c r="F29" s="53"/>
      <c r="G29" s="53"/>
      <c r="H29" s="53"/>
      <c r="I29" s="54"/>
    </row>
    <row r="30" spans="1:9" x14ac:dyDescent="0.2">
      <c r="A30" s="49" t="s">
        <v>24</v>
      </c>
      <c r="B30" s="50"/>
      <c r="C30" s="50"/>
      <c r="D30" s="50"/>
      <c r="E30" s="50"/>
      <c r="F30" s="50"/>
      <c r="G30" s="50"/>
      <c r="H30" s="50"/>
      <c r="I30" s="51"/>
    </row>
    <row r="31" spans="1:9" x14ac:dyDescent="0.2">
      <c r="A31" s="49" t="s">
        <v>28</v>
      </c>
      <c r="B31" s="50"/>
      <c r="C31" s="50"/>
      <c r="D31" s="50"/>
      <c r="E31" s="50"/>
      <c r="F31" s="50"/>
      <c r="G31" s="50"/>
      <c r="H31" s="50"/>
      <c r="I31" s="51"/>
    </row>
    <row r="32" spans="1:9" ht="25.5" customHeight="1" x14ac:dyDescent="0.2">
      <c r="A32" s="43" t="s">
        <v>30</v>
      </c>
      <c r="B32" s="44"/>
      <c r="C32" s="44"/>
      <c r="D32" s="44"/>
      <c r="E32" s="44"/>
      <c r="F32" s="44"/>
      <c r="G32" s="44"/>
      <c r="H32" s="44"/>
      <c r="I32" s="45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</vt:i4>
      </vt:variant>
    </vt:vector>
  </HeadingPairs>
  <TitlesOfParts>
    <vt:vector size="12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TOTAL</vt:lpstr>
      <vt:lpstr>Plan1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Carlos Alberto Rocha de Almeida</cp:lastModifiedBy>
  <cp:lastPrinted>2019-06-05T19:46:04Z</cp:lastPrinted>
  <dcterms:created xsi:type="dcterms:W3CDTF">2019-01-16T20:04:04Z</dcterms:created>
  <dcterms:modified xsi:type="dcterms:W3CDTF">2019-06-06T16:47:49Z</dcterms:modified>
</cp:coreProperties>
</file>